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-15" windowWidth="11520" windowHeight="9705" tabRatio="695" activeTab="3"/>
  </bookViews>
  <sheets>
    <sheet name="49. kör sorsolás" sheetId="29" r:id="rId1"/>
    <sheet name="Elérhetőségek" sheetId="22" state="hidden" r:id="rId2"/>
    <sheet name="Versenykiírás" sheetId="37" r:id="rId3"/>
    <sheet name="A liga" sheetId="66" r:id="rId4"/>
    <sheet name="B liga" sheetId="67" r:id="rId5"/>
    <sheet name="C liga" sheetId="60" r:id="rId6"/>
    <sheet name="D liga" sheetId="61" r:id="rId7"/>
    <sheet name="E liga" sheetId="62" r:id="rId8"/>
    <sheet name="F liga" sheetId="63" r:id="rId9"/>
    <sheet name="G liga" sheetId="64" r:id="rId10"/>
    <sheet name="H liga" sheetId="65" state="hidden" r:id="rId11"/>
    <sheet name="Női liga" sheetId="34" state="hidden" r:id="rId12"/>
  </sheets>
  <definedNames>
    <definedName name="_xlnm._FilterDatabase" localSheetId="1" hidden="1">Elérhetőségek!$A$1:$J$162</definedName>
    <definedName name="eredmeny">'49. kör sorsolás'!$I$3:$I$11</definedName>
    <definedName name="nevezettek">Elérhetőségek!$A$1:$F$162</definedName>
  </definedNames>
  <calcPr calcId="145621" concurrentCalc="0"/>
</workbook>
</file>

<file path=xl/calcChain.xml><?xml version="1.0" encoding="utf-8"?>
<calcChain xmlns="http://schemas.openxmlformats.org/spreadsheetml/2006/main">
  <c r="L28" i="67" l="1"/>
  <c r="M28" i="67"/>
  <c r="N28" i="67"/>
  <c r="K28" i="67"/>
  <c r="O30" i="67"/>
  <c r="L4" i="67"/>
  <c r="M4" i="67"/>
  <c r="N4" i="67"/>
  <c r="K4" i="67"/>
  <c r="L7" i="67"/>
  <c r="M7" i="67"/>
  <c r="N7" i="67"/>
  <c r="K7" i="67"/>
  <c r="L10" i="67"/>
  <c r="M10" i="67"/>
  <c r="N10" i="67"/>
  <c r="K10" i="67"/>
  <c r="L13" i="67"/>
  <c r="M13" i="67"/>
  <c r="N13" i="67"/>
  <c r="K13" i="67"/>
  <c r="L16" i="67"/>
  <c r="M16" i="67"/>
  <c r="N16" i="67"/>
  <c r="K16" i="67"/>
  <c r="L19" i="67"/>
  <c r="M19" i="67"/>
  <c r="N19" i="67"/>
  <c r="K19" i="67"/>
  <c r="L22" i="67"/>
  <c r="M22" i="67"/>
  <c r="N22" i="67"/>
  <c r="K22" i="67"/>
  <c r="L25" i="67"/>
  <c r="M25" i="67"/>
  <c r="N25" i="67"/>
  <c r="K25" i="67"/>
  <c r="A2" i="67"/>
  <c r="J1" i="67"/>
  <c r="A28" i="67"/>
  <c r="O27" i="67"/>
  <c r="O25" i="67"/>
  <c r="I1" i="67"/>
  <c r="A25" i="67"/>
  <c r="O24" i="67"/>
  <c r="O22" i="67"/>
  <c r="H1" i="67"/>
  <c r="A22" i="67"/>
  <c r="O21" i="67"/>
  <c r="O19" i="67"/>
  <c r="G1" i="67"/>
  <c r="A19" i="67"/>
  <c r="O18" i="67"/>
  <c r="O16" i="67"/>
  <c r="F1" i="67"/>
  <c r="A16" i="67"/>
  <c r="O15" i="67"/>
  <c r="O13" i="67"/>
  <c r="E1" i="67"/>
  <c r="A13" i="67"/>
  <c r="O12" i="67"/>
  <c r="O10" i="67"/>
  <c r="D1" i="67"/>
  <c r="A10" i="67"/>
  <c r="O9" i="67"/>
  <c r="O7" i="67"/>
  <c r="C1" i="67"/>
  <c r="A7" i="67"/>
  <c r="O6" i="67"/>
  <c r="O4" i="67"/>
  <c r="B1" i="67"/>
  <c r="A4" i="67"/>
  <c r="A3" i="67"/>
  <c r="L28" i="66"/>
  <c r="M28" i="66"/>
  <c r="N28" i="66"/>
  <c r="K28" i="66"/>
  <c r="O30" i="66"/>
  <c r="L4" i="66"/>
  <c r="M4" i="66"/>
  <c r="N4" i="66"/>
  <c r="K4" i="66"/>
  <c r="L7" i="66"/>
  <c r="M7" i="66"/>
  <c r="N7" i="66"/>
  <c r="K7" i="66"/>
  <c r="L10" i="66"/>
  <c r="M10" i="66"/>
  <c r="N10" i="66"/>
  <c r="K10" i="66"/>
  <c r="L13" i="66"/>
  <c r="M13" i="66"/>
  <c r="N13" i="66"/>
  <c r="K13" i="66"/>
  <c r="L16" i="66"/>
  <c r="M16" i="66"/>
  <c r="N16" i="66"/>
  <c r="K16" i="66"/>
  <c r="L19" i="66"/>
  <c r="M19" i="66"/>
  <c r="N19" i="66"/>
  <c r="K19" i="66"/>
  <c r="L22" i="66"/>
  <c r="M22" i="66"/>
  <c r="N22" i="66"/>
  <c r="K22" i="66"/>
  <c r="L25" i="66"/>
  <c r="M25" i="66"/>
  <c r="N25" i="66"/>
  <c r="K25" i="66"/>
  <c r="A2" i="66"/>
  <c r="J1" i="66"/>
  <c r="A28" i="66"/>
  <c r="O27" i="66"/>
  <c r="O25" i="66"/>
  <c r="I1" i="66"/>
  <c r="A25" i="66"/>
  <c r="O24" i="66"/>
  <c r="O22" i="66"/>
  <c r="H1" i="66"/>
  <c r="A22" i="66"/>
  <c r="O21" i="66"/>
  <c r="O19" i="66"/>
  <c r="G1" i="66"/>
  <c r="A19" i="66"/>
  <c r="O18" i="66"/>
  <c r="O16" i="66"/>
  <c r="F1" i="66"/>
  <c r="A16" i="66"/>
  <c r="O15" i="66"/>
  <c r="O13" i="66"/>
  <c r="E1" i="66"/>
  <c r="A13" i="66"/>
  <c r="O12" i="66"/>
  <c r="O10" i="66"/>
  <c r="D1" i="66"/>
  <c r="A10" i="66"/>
  <c r="O9" i="66"/>
  <c r="O7" i="66"/>
  <c r="C1" i="66"/>
  <c r="A7" i="66"/>
  <c r="O6" i="66"/>
  <c r="O4" i="66"/>
  <c r="B1" i="66"/>
  <c r="A4" i="66"/>
  <c r="A3" i="66"/>
  <c r="C13" i="29"/>
  <c r="L28" i="65"/>
  <c r="M28" i="65"/>
  <c r="N28" i="65"/>
  <c r="K28" i="65"/>
  <c r="O30" i="65"/>
  <c r="L4" i="65"/>
  <c r="M4" i="65"/>
  <c r="N4" i="65"/>
  <c r="K4" i="65"/>
  <c r="L7" i="65"/>
  <c r="M7" i="65"/>
  <c r="N7" i="65"/>
  <c r="K7" i="65"/>
  <c r="L10" i="65"/>
  <c r="M10" i="65"/>
  <c r="N10" i="65"/>
  <c r="K10" i="65"/>
  <c r="L13" i="65"/>
  <c r="M13" i="65"/>
  <c r="N13" i="65"/>
  <c r="K13" i="65"/>
  <c r="L16" i="65"/>
  <c r="M16" i="65"/>
  <c r="N16" i="65"/>
  <c r="K16" i="65"/>
  <c r="L19" i="65"/>
  <c r="M19" i="65"/>
  <c r="N19" i="65"/>
  <c r="K19" i="65"/>
  <c r="L22" i="65"/>
  <c r="M22" i="65"/>
  <c r="N22" i="65"/>
  <c r="K22" i="65"/>
  <c r="L25" i="65"/>
  <c r="M25" i="65"/>
  <c r="N25" i="65"/>
  <c r="K25" i="65"/>
  <c r="O28" i="65"/>
  <c r="A2" i="65"/>
  <c r="G10" i="22"/>
  <c r="G11" i="22"/>
  <c r="G12" i="22"/>
  <c r="H12" i="22"/>
  <c r="A12" i="22"/>
  <c r="G2" i="22"/>
  <c r="G3" i="22"/>
  <c r="G4" i="22"/>
  <c r="G5" i="22"/>
  <c r="G6" i="22"/>
  <c r="G7" i="22"/>
  <c r="H7" i="22"/>
  <c r="A7" i="22"/>
  <c r="G8" i="22"/>
  <c r="H8" i="22"/>
  <c r="A8" i="22"/>
  <c r="G9" i="22"/>
  <c r="H9" i="22"/>
  <c r="A9" i="22"/>
  <c r="H10" i="22"/>
  <c r="A10" i="22"/>
  <c r="H11" i="22"/>
  <c r="A11" i="22"/>
  <c r="G13" i="22"/>
  <c r="H13" i="22"/>
  <c r="A13" i="22"/>
  <c r="G14" i="22"/>
  <c r="H14" i="22"/>
  <c r="A14" i="22"/>
  <c r="G15" i="22"/>
  <c r="H15" i="22"/>
  <c r="A15" i="22"/>
  <c r="G16" i="22"/>
  <c r="H16" i="22"/>
  <c r="A16" i="22"/>
  <c r="G17" i="22"/>
  <c r="H17" i="22"/>
  <c r="A17" i="22"/>
  <c r="G18" i="22"/>
  <c r="H18" i="22"/>
  <c r="A18" i="22"/>
  <c r="G19" i="22"/>
  <c r="H19" i="22"/>
  <c r="A19" i="22"/>
  <c r="G20" i="22"/>
  <c r="H20" i="22"/>
  <c r="A20" i="22"/>
  <c r="G21" i="22"/>
  <c r="H21" i="22"/>
  <c r="A21" i="22"/>
  <c r="G22" i="22"/>
  <c r="H22" i="22"/>
  <c r="A22" i="22"/>
  <c r="G23" i="22"/>
  <c r="H23" i="22"/>
  <c r="A23" i="22"/>
  <c r="G24" i="22"/>
  <c r="H24" i="22"/>
  <c r="A24" i="22"/>
  <c r="G25" i="22"/>
  <c r="H25" i="22"/>
  <c r="A25" i="22"/>
  <c r="G26" i="22"/>
  <c r="H26" i="22"/>
  <c r="A26" i="22"/>
  <c r="G27" i="22"/>
  <c r="H27" i="22"/>
  <c r="A27" i="22"/>
  <c r="G28" i="22"/>
  <c r="H28" i="22"/>
  <c r="A28" i="22"/>
  <c r="G29" i="22"/>
  <c r="H29" i="22"/>
  <c r="A29" i="22"/>
  <c r="G30" i="22"/>
  <c r="H30" i="22"/>
  <c r="A30" i="22"/>
  <c r="G31" i="22"/>
  <c r="H31" i="22"/>
  <c r="A31" i="22"/>
  <c r="G32" i="22"/>
  <c r="H32" i="22"/>
  <c r="A32" i="22"/>
  <c r="G33" i="22"/>
  <c r="H33" i="22"/>
  <c r="A33" i="22"/>
  <c r="G34" i="22"/>
  <c r="H34" i="22"/>
  <c r="A34" i="22"/>
  <c r="G35" i="22"/>
  <c r="H35" i="22"/>
  <c r="A35" i="22"/>
  <c r="G36" i="22"/>
  <c r="H36" i="22"/>
  <c r="A36" i="22"/>
  <c r="G37" i="22"/>
  <c r="H37" i="22"/>
  <c r="A37" i="22"/>
  <c r="G38" i="22"/>
  <c r="H38" i="22"/>
  <c r="A38" i="22"/>
  <c r="G39" i="22"/>
  <c r="H39" i="22"/>
  <c r="A39" i="22"/>
  <c r="G40" i="22"/>
  <c r="H40" i="22"/>
  <c r="A40" i="22"/>
  <c r="G41" i="22"/>
  <c r="H41" i="22"/>
  <c r="A41" i="22"/>
  <c r="G42" i="22"/>
  <c r="H42" i="22"/>
  <c r="A42" i="22"/>
  <c r="G43" i="22"/>
  <c r="H43" i="22"/>
  <c r="A43" i="22"/>
  <c r="G44" i="22"/>
  <c r="H44" i="22"/>
  <c r="A44" i="22"/>
  <c r="G45" i="22"/>
  <c r="H45" i="22"/>
  <c r="A45" i="22"/>
  <c r="G46" i="22"/>
  <c r="H46" i="22"/>
  <c r="A46" i="22"/>
  <c r="G47" i="22"/>
  <c r="H47" i="22"/>
  <c r="A47" i="22"/>
  <c r="G48" i="22"/>
  <c r="H48" i="22"/>
  <c r="A48" i="22"/>
  <c r="G49" i="22"/>
  <c r="H49" i="22"/>
  <c r="A49" i="22"/>
  <c r="G50" i="22"/>
  <c r="H50" i="22"/>
  <c r="A50" i="22"/>
  <c r="G51" i="22"/>
  <c r="H51" i="22"/>
  <c r="A51" i="22"/>
  <c r="G52" i="22"/>
  <c r="H52" i="22"/>
  <c r="A52" i="22"/>
  <c r="G53" i="22"/>
  <c r="H53" i="22"/>
  <c r="A53" i="22"/>
  <c r="G54" i="22"/>
  <c r="H54" i="22"/>
  <c r="A54" i="22"/>
  <c r="G55" i="22"/>
  <c r="H55" i="22"/>
  <c r="A55" i="22"/>
  <c r="G56" i="22"/>
  <c r="H56" i="22"/>
  <c r="A56" i="22"/>
  <c r="G57" i="22"/>
  <c r="H57" i="22"/>
  <c r="A57" i="22"/>
  <c r="G58" i="22"/>
  <c r="H58" i="22"/>
  <c r="A58" i="22"/>
  <c r="G59" i="22"/>
  <c r="H59" i="22"/>
  <c r="A59" i="22"/>
  <c r="G60" i="22"/>
  <c r="H60" i="22"/>
  <c r="A60" i="22"/>
  <c r="G61" i="22"/>
  <c r="H61" i="22"/>
  <c r="A61" i="22"/>
  <c r="G62" i="22"/>
  <c r="H62" i="22"/>
  <c r="A62" i="22"/>
  <c r="G63" i="22"/>
  <c r="H63" i="22"/>
  <c r="A63" i="22"/>
  <c r="G64" i="22"/>
  <c r="H64" i="22"/>
  <c r="A64" i="22"/>
  <c r="G65" i="22"/>
  <c r="H65" i="22"/>
  <c r="A65" i="22"/>
  <c r="G66" i="22"/>
  <c r="H66" i="22"/>
  <c r="A66" i="22"/>
  <c r="G67" i="22"/>
  <c r="H67" i="22"/>
  <c r="A67" i="22"/>
  <c r="G68" i="22"/>
  <c r="H68" i="22"/>
  <c r="A68" i="22"/>
  <c r="G69" i="22"/>
  <c r="H69" i="22"/>
  <c r="A69" i="22"/>
  <c r="G70" i="22"/>
  <c r="H70" i="22"/>
  <c r="A70" i="22"/>
  <c r="G71" i="22"/>
  <c r="H71" i="22"/>
  <c r="A71" i="22"/>
  <c r="G72" i="22"/>
  <c r="H72" i="22"/>
  <c r="A72" i="22"/>
  <c r="G73" i="22"/>
  <c r="H73" i="22"/>
  <c r="A73" i="22"/>
  <c r="G74" i="22"/>
  <c r="H74" i="22"/>
  <c r="A74" i="22"/>
  <c r="G75" i="22"/>
  <c r="H75" i="22"/>
  <c r="A75" i="22"/>
  <c r="G76" i="22"/>
  <c r="H76" i="22"/>
  <c r="A76" i="22"/>
  <c r="G77" i="22"/>
  <c r="H77" i="22"/>
  <c r="A77" i="22"/>
  <c r="G78" i="22"/>
  <c r="H78" i="22"/>
  <c r="A78" i="22"/>
  <c r="G79" i="22"/>
  <c r="H79" i="22"/>
  <c r="A79" i="22"/>
  <c r="G80" i="22"/>
  <c r="H80" i="22"/>
  <c r="A80" i="22"/>
  <c r="G81" i="22"/>
  <c r="H81" i="22"/>
  <c r="A81" i="22"/>
  <c r="G82" i="22"/>
  <c r="H82" i="22"/>
  <c r="A82" i="22"/>
  <c r="G83" i="22"/>
  <c r="H83" i="22"/>
  <c r="A83" i="22"/>
  <c r="G84" i="22"/>
  <c r="H84" i="22"/>
  <c r="A84" i="22"/>
  <c r="G85" i="22"/>
  <c r="H85" i="22"/>
  <c r="A85" i="22"/>
  <c r="G86" i="22"/>
  <c r="H86" i="22"/>
  <c r="A86" i="22"/>
  <c r="G87" i="22"/>
  <c r="H87" i="22"/>
  <c r="A87" i="22"/>
  <c r="G88" i="22"/>
  <c r="H88" i="22"/>
  <c r="A88" i="22"/>
  <c r="G89" i="22"/>
  <c r="H89" i="22"/>
  <c r="A89" i="22"/>
  <c r="G90" i="22"/>
  <c r="H90" i="22"/>
  <c r="A90" i="22"/>
  <c r="G91" i="22"/>
  <c r="H91" i="22"/>
  <c r="A91" i="22"/>
  <c r="G92" i="22"/>
  <c r="H92" i="22"/>
  <c r="A92" i="22"/>
  <c r="G93" i="22"/>
  <c r="H93" i="22"/>
  <c r="A93" i="22"/>
  <c r="G94" i="22"/>
  <c r="H94" i="22"/>
  <c r="A94" i="22"/>
  <c r="G95" i="22"/>
  <c r="H95" i="22"/>
  <c r="A95" i="22"/>
  <c r="G96" i="22"/>
  <c r="H96" i="22"/>
  <c r="A96" i="22"/>
  <c r="G97" i="22"/>
  <c r="H97" i="22"/>
  <c r="A97" i="22"/>
  <c r="G98" i="22"/>
  <c r="H98" i="22"/>
  <c r="A98" i="22"/>
  <c r="G99" i="22"/>
  <c r="H99" i="22"/>
  <c r="A99" i="22"/>
  <c r="G100" i="22"/>
  <c r="H100" i="22"/>
  <c r="A100" i="22"/>
  <c r="G101" i="22"/>
  <c r="H101" i="22"/>
  <c r="A101" i="22"/>
  <c r="G102" i="22"/>
  <c r="H102" i="22"/>
  <c r="A102" i="22"/>
  <c r="G103" i="22"/>
  <c r="H103" i="22"/>
  <c r="A103" i="22"/>
  <c r="G104" i="22"/>
  <c r="H104" i="22"/>
  <c r="A104" i="22"/>
  <c r="G105" i="22"/>
  <c r="H105" i="22"/>
  <c r="A105" i="22"/>
  <c r="G106" i="22"/>
  <c r="H106" i="22"/>
  <c r="A106" i="22"/>
  <c r="G107" i="22"/>
  <c r="H107" i="22"/>
  <c r="A107" i="22"/>
  <c r="G108" i="22"/>
  <c r="H108" i="22"/>
  <c r="A108" i="22"/>
  <c r="G109" i="22"/>
  <c r="H109" i="22"/>
  <c r="A109" i="22"/>
  <c r="G110" i="22"/>
  <c r="H110" i="22"/>
  <c r="A110" i="22"/>
  <c r="G111" i="22"/>
  <c r="H111" i="22"/>
  <c r="A111" i="22"/>
  <c r="G112" i="22"/>
  <c r="H112" i="22"/>
  <c r="A112" i="22"/>
  <c r="G113" i="22"/>
  <c r="H113" i="22"/>
  <c r="A113" i="22"/>
  <c r="G114" i="22"/>
  <c r="H114" i="22"/>
  <c r="A114" i="22"/>
  <c r="G115" i="22"/>
  <c r="H115" i="22"/>
  <c r="A115" i="22"/>
  <c r="G116" i="22"/>
  <c r="H116" i="22"/>
  <c r="A116" i="22"/>
  <c r="G117" i="22"/>
  <c r="H117" i="22"/>
  <c r="A117" i="22"/>
  <c r="G118" i="22"/>
  <c r="H118" i="22"/>
  <c r="A118" i="22"/>
  <c r="G119" i="22"/>
  <c r="H119" i="22"/>
  <c r="A119" i="22"/>
  <c r="G120" i="22"/>
  <c r="H120" i="22"/>
  <c r="A120" i="22"/>
  <c r="G121" i="22"/>
  <c r="H121" i="22"/>
  <c r="A121" i="22"/>
  <c r="G122" i="22"/>
  <c r="H122" i="22"/>
  <c r="A122" i="22"/>
  <c r="G123" i="22"/>
  <c r="H123" i="22"/>
  <c r="A123" i="22"/>
  <c r="G124" i="22"/>
  <c r="H124" i="22"/>
  <c r="A124" i="22"/>
  <c r="G125" i="22"/>
  <c r="H125" i="22"/>
  <c r="A125" i="22"/>
  <c r="G126" i="22"/>
  <c r="H126" i="22"/>
  <c r="A126" i="22"/>
  <c r="G127" i="22"/>
  <c r="H127" i="22"/>
  <c r="A127" i="22"/>
  <c r="G128" i="22"/>
  <c r="H128" i="22"/>
  <c r="A128" i="22"/>
  <c r="G129" i="22"/>
  <c r="H129" i="22"/>
  <c r="A129" i="22"/>
  <c r="G130" i="22"/>
  <c r="H130" i="22"/>
  <c r="A130" i="22"/>
  <c r="G131" i="22"/>
  <c r="H131" i="22"/>
  <c r="A131" i="22"/>
  <c r="G132" i="22"/>
  <c r="H132" i="22"/>
  <c r="A132" i="22"/>
  <c r="G133" i="22"/>
  <c r="H133" i="22"/>
  <c r="A133" i="22"/>
  <c r="G134" i="22"/>
  <c r="H134" i="22"/>
  <c r="A134" i="22"/>
  <c r="G135" i="22"/>
  <c r="H135" i="22"/>
  <c r="A135" i="22"/>
  <c r="G136" i="22"/>
  <c r="H136" i="22"/>
  <c r="A136" i="22"/>
  <c r="G137" i="22"/>
  <c r="H137" i="22"/>
  <c r="A137" i="22"/>
  <c r="G138" i="22"/>
  <c r="H138" i="22"/>
  <c r="A138" i="22"/>
  <c r="G139" i="22"/>
  <c r="H139" i="22"/>
  <c r="A139" i="22"/>
  <c r="G140" i="22"/>
  <c r="H140" i="22"/>
  <c r="A140" i="22"/>
  <c r="G141" i="22"/>
  <c r="H141" i="22"/>
  <c r="A141" i="22"/>
  <c r="G142" i="22"/>
  <c r="H142" i="22"/>
  <c r="A142" i="22"/>
  <c r="G143" i="22"/>
  <c r="H143" i="22"/>
  <c r="A143" i="22"/>
  <c r="G144" i="22"/>
  <c r="H144" i="22"/>
  <c r="A144" i="22"/>
  <c r="G145" i="22"/>
  <c r="H145" i="22"/>
  <c r="A145" i="22"/>
  <c r="G146" i="22"/>
  <c r="H146" i="22"/>
  <c r="A146" i="22"/>
  <c r="G147" i="22"/>
  <c r="H147" i="22"/>
  <c r="A147" i="22"/>
  <c r="G148" i="22"/>
  <c r="H148" i="22"/>
  <c r="A148" i="22"/>
  <c r="G149" i="22"/>
  <c r="H149" i="22"/>
  <c r="A149" i="22"/>
  <c r="G150" i="22"/>
  <c r="H150" i="22"/>
  <c r="A150" i="22"/>
  <c r="G151" i="22"/>
  <c r="H151" i="22"/>
  <c r="A151" i="22"/>
  <c r="G152" i="22"/>
  <c r="H152" i="22"/>
  <c r="A152" i="22"/>
  <c r="G153" i="22"/>
  <c r="H153" i="22"/>
  <c r="A153" i="22"/>
  <c r="G154" i="22"/>
  <c r="H154" i="22"/>
  <c r="A154" i="22"/>
  <c r="G155" i="22"/>
  <c r="H155" i="22"/>
  <c r="A155" i="22"/>
  <c r="G156" i="22"/>
  <c r="H156" i="22"/>
  <c r="A156" i="22"/>
  <c r="G157" i="22"/>
  <c r="H157" i="22"/>
  <c r="A157" i="22"/>
  <c r="G158" i="22"/>
  <c r="H158" i="22"/>
  <c r="A158" i="22"/>
  <c r="G159" i="22"/>
  <c r="H159" i="22"/>
  <c r="A159" i="22"/>
  <c r="G160" i="22"/>
  <c r="H160" i="22"/>
  <c r="A160" i="22"/>
  <c r="G161" i="22"/>
  <c r="H161" i="22"/>
  <c r="A161" i="22"/>
  <c r="G162" i="22"/>
  <c r="H162" i="22"/>
  <c r="A162" i="22"/>
  <c r="H2" i="22"/>
  <c r="A2" i="22"/>
  <c r="H3" i="22"/>
  <c r="A3" i="22"/>
  <c r="H4" i="22"/>
  <c r="A4" i="22"/>
  <c r="H5" i="22"/>
  <c r="A5" i="22"/>
  <c r="B2" i="22"/>
  <c r="B3" i="22"/>
  <c r="B4" i="22"/>
  <c r="B5" i="22"/>
  <c r="H6" i="22"/>
  <c r="A6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J1" i="65"/>
  <c r="A28" i="65"/>
  <c r="O27" i="65"/>
  <c r="O25" i="65"/>
  <c r="I1" i="65"/>
  <c r="A25" i="65"/>
  <c r="O24" i="65"/>
  <c r="O22" i="65"/>
  <c r="H1" i="65"/>
  <c r="A22" i="65"/>
  <c r="O21" i="65"/>
  <c r="O19" i="65"/>
  <c r="G1" i="65"/>
  <c r="A19" i="65"/>
  <c r="O18" i="65"/>
  <c r="O16" i="65"/>
  <c r="F1" i="65"/>
  <c r="A16" i="65"/>
  <c r="O15" i="65"/>
  <c r="O13" i="65"/>
  <c r="E1" i="65"/>
  <c r="A13" i="65"/>
  <c r="O12" i="65"/>
  <c r="O10" i="65"/>
  <c r="D1" i="65"/>
  <c r="A10" i="65"/>
  <c r="O9" i="65"/>
  <c r="O7" i="65"/>
  <c r="C1" i="65"/>
  <c r="A7" i="65"/>
  <c r="O6" i="65"/>
  <c r="O4" i="65"/>
  <c r="B1" i="65"/>
  <c r="A4" i="65"/>
  <c r="A3" i="65"/>
  <c r="L28" i="64"/>
  <c r="M28" i="64"/>
  <c r="N28" i="64"/>
  <c r="K28" i="64"/>
  <c r="O30" i="64"/>
  <c r="L4" i="64"/>
  <c r="M4" i="64"/>
  <c r="N4" i="64"/>
  <c r="K4" i="64"/>
  <c r="L7" i="64"/>
  <c r="M7" i="64"/>
  <c r="N7" i="64"/>
  <c r="K7" i="64"/>
  <c r="L10" i="64"/>
  <c r="M10" i="64"/>
  <c r="N10" i="64"/>
  <c r="K10" i="64"/>
  <c r="L13" i="64"/>
  <c r="M13" i="64"/>
  <c r="N13" i="64"/>
  <c r="K13" i="64"/>
  <c r="L16" i="64"/>
  <c r="M16" i="64"/>
  <c r="N16" i="64"/>
  <c r="K16" i="64"/>
  <c r="L19" i="64"/>
  <c r="M19" i="64"/>
  <c r="N19" i="64"/>
  <c r="K19" i="64"/>
  <c r="L22" i="64"/>
  <c r="M22" i="64"/>
  <c r="N22" i="64"/>
  <c r="K22" i="64"/>
  <c r="L25" i="64"/>
  <c r="M25" i="64"/>
  <c r="N25" i="64"/>
  <c r="K25" i="64"/>
  <c r="A2" i="64"/>
  <c r="J1" i="64"/>
  <c r="A28" i="64"/>
  <c r="O27" i="64"/>
  <c r="I1" i="64"/>
  <c r="A25" i="64"/>
  <c r="O24" i="64"/>
  <c r="O22" i="64"/>
  <c r="H1" i="64"/>
  <c r="A22" i="64"/>
  <c r="O21" i="64"/>
  <c r="O19" i="64"/>
  <c r="G1" i="64"/>
  <c r="A19" i="64"/>
  <c r="O18" i="64"/>
  <c r="O16" i="64"/>
  <c r="F1" i="64"/>
  <c r="A16" i="64"/>
  <c r="O15" i="64"/>
  <c r="O13" i="64"/>
  <c r="E1" i="64"/>
  <c r="A13" i="64"/>
  <c r="O12" i="64"/>
  <c r="O10" i="64"/>
  <c r="D1" i="64"/>
  <c r="A10" i="64"/>
  <c r="O9" i="64"/>
  <c r="O7" i="64"/>
  <c r="C1" i="64"/>
  <c r="A7" i="64"/>
  <c r="O6" i="64"/>
  <c r="O4" i="64"/>
  <c r="B1" i="64"/>
  <c r="A4" i="64"/>
  <c r="A3" i="64"/>
  <c r="L28" i="63"/>
  <c r="M28" i="63"/>
  <c r="N28" i="63"/>
  <c r="K28" i="63"/>
  <c r="O30" i="63"/>
  <c r="L4" i="63"/>
  <c r="M4" i="63"/>
  <c r="N4" i="63"/>
  <c r="K4" i="63"/>
  <c r="L7" i="63"/>
  <c r="M7" i="63"/>
  <c r="N7" i="63"/>
  <c r="K7" i="63"/>
  <c r="L10" i="63"/>
  <c r="M10" i="63"/>
  <c r="N10" i="63"/>
  <c r="K10" i="63"/>
  <c r="L13" i="63"/>
  <c r="M13" i="63"/>
  <c r="N13" i="63"/>
  <c r="K13" i="63"/>
  <c r="L16" i="63"/>
  <c r="M16" i="63"/>
  <c r="N16" i="63"/>
  <c r="K16" i="63"/>
  <c r="L19" i="63"/>
  <c r="M19" i="63"/>
  <c r="N19" i="63"/>
  <c r="K19" i="63"/>
  <c r="L22" i="63"/>
  <c r="M22" i="63"/>
  <c r="N22" i="63"/>
  <c r="K22" i="63"/>
  <c r="L25" i="63"/>
  <c r="M25" i="63"/>
  <c r="N25" i="63"/>
  <c r="K25" i="63"/>
  <c r="A2" i="63"/>
  <c r="J1" i="63"/>
  <c r="A28" i="63"/>
  <c r="O27" i="63"/>
  <c r="I1" i="63"/>
  <c r="A25" i="63"/>
  <c r="O24" i="63"/>
  <c r="O22" i="63"/>
  <c r="H1" i="63"/>
  <c r="A22" i="63"/>
  <c r="O21" i="63"/>
  <c r="O19" i="63"/>
  <c r="G1" i="63"/>
  <c r="A19" i="63"/>
  <c r="O18" i="63"/>
  <c r="O16" i="63"/>
  <c r="F1" i="63"/>
  <c r="A16" i="63"/>
  <c r="O15" i="63"/>
  <c r="O13" i="63"/>
  <c r="E1" i="63"/>
  <c r="A13" i="63"/>
  <c r="O12" i="63"/>
  <c r="O10" i="63"/>
  <c r="D1" i="63"/>
  <c r="A10" i="63"/>
  <c r="O9" i="63"/>
  <c r="O7" i="63"/>
  <c r="C1" i="63"/>
  <c r="A7" i="63"/>
  <c r="O6" i="63"/>
  <c r="O4" i="63"/>
  <c r="B1" i="63"/>
  <c r="A4" i="63"/>
  <c r="A3" i="63"/>
  <c r="L28" i="62"/>
  <c r="M28" i="62"/>
  <c r="N28" i="62"/>
  <c r="K28" i="62"/>
  <c r="O30" i="62"/>
  <c r="L4" i="62"/>
  <c r="M4" i="62"/>
  <c r="N4" i="62"/>
  <c r="K4" i="62"/>
  <c r="L7" i="62"/>
  <c r="M7" i="62"/>
  <c r="N7" i="62"/>
  <c r="K7" i="62"/>
  <c r="L10" i="62"/>
  <c r="M10" i="62"/>
  <c r="N10" i="62"/>
  <c r="K10" i="62"/>
  <c r="L13" i="62"/>
  <c r="M13" i="62"/>
  <c r="N13" i="62"/>
  <c r="K13" i="62"/>
  <c r="L16" i="62"/>
  <c r="M16" i="62"/>
  <c r="N16" i="62"/>
  <c r="K16" i="62"/>
  <c r="L19" i="62"/>
  <c r="M19" i="62"/>
  <c r="N19" i="62"/>
  <c r="K19" i="62"/>
  <c r="L22" i="62"/>
  <c r="M22" i="62"/>
  <c r="N22" i="62"/>
  <c r="K22" i="62"/>
  <c r="L25" i="62"/>
  <c r="M25" i="62"/>
  <c r="N25" i="62"/>
  <c r="K25" i="62"/>
  <c r="A2" i="62"/>
  <c r="J1" i="62"/>
  <c r="A28" i="62"/>
  <c r="O27" i="62"/>
  <c r="I1" i="62"/>
  <c r="A25" i="62"/>
  <c r="O24" i="62"/>
  <c r="O22" i="62"/>
  <c r="H1" i="62"/>
  <c r="A22" i="62"/>
  <c r="O21" i="62"/>
  <c r="O19" i="62"/>
  <c r="G1" i="62"/>
  <c r="A19" i="62"/>
  <c r="O18" i="62"/>
  <c r="O16" i="62"/>
  <c r="F1" i="62"/>
  <c r="A16" i="62"/>
  <c r="O15" i="62"/>
  <c r="O13" i="62"/>
  <c r="E1" i="62"/>
  <c r="A13" i="62"/>
  <c r="O12" i="62"/>
  <c r="O10" i="62"/>
  <c r="D1" i="62"/>
  <c r="A10" i="62"/>
  <c r="O9" i="62"/>
  <c r="O7" i="62"/>
  <c r="C1" i="62"/>
  <c r="A7" i="62"/>
  <c r="O6" i="62"/>
  <c r="O4" i="62"/>
  <c r="B1" i="62"/>
  <c r="A4" i="62"/>
  <c r="A3" i="62"/>
  <c r="L28" i="61"/>
  <c r="M28" i="61"/>
  <c r="N28" i="61"/>
  <c r="K28" i="61"/>
  <c r="O30" i="61"/>
  <c r="L4" i="61"/>
  <c r="M4" i="61"/>
  <c r="N4" i="61"/>
  <c r="K4" i="61"/>
  <c r="L7" i="61"/>
  <c r="M7" i="61"/>
  <c r="N7" i="61"/>
  <c r="K7" i="61"/>
  <c r="L10" i="61"/>
  <c r="M10" i="61"/>
  <c r="N10" i="61"/>
  <c r="K10" i="61"/>
  <c r="L13" i="61"/>
  <c r="M13" i="61"/>
  <c r="N13" i="61"/>
  <c r="K13" i="61"/>
  <c r="L16" i="61"/>
  <c r="M16" i="61"/>
  <c r="N16" i="61"/>
  <c r="K16" i="61"/>
  <c r="L19" i="61"/>
  <c r="M19" i="61"/>
  <c r="N19" i="61"/>
  <c r="K19" i="61"/>
  <c r="L22" i="61"/>
  <c r="M22" i="61"/>
  <c r="N22" i="61"/>
  <c r="K22" i="61"/>
  <c r="L25" i="61"/>
  <c r="M25" i="61"/>
  <c r="N25" i="61"/>
  <c r="K25" i="61"/>
  <c r="A2" i="61"/>
  <c r="J1" i="61"/>
  <c r="A28" i="61"/>
  <c r="O27" i="61"/>
  <c r="I1" i="61"/>
  <c r="A25" i="61"/>
  <c r="O24" i="61"/>
  <c r="O22" i="61"/>
  <c r="H1" i="61"/>
  <c r="A22" i="61"/>
  <c r="O21" i="61"/>
  <c r="O19" i="61"/>
  <c r="G1" i="61"/>
  <c r="A19" i="61"/>
  <c r="O18" i="61"/>
  <c r="O16" i="61"/>
  <c r="F1" i="61"/>
  <c r="A16" i="61"/>
  <c r="O15" i="61"/>
  <c r="O13" i="61"/>
  <c r="E1" i="61"/>
  <c r="A13" i="61"/>
  <c r="O12" i="61"/>
  <c r="O10" i="61"/>
  <c r="D1" i="61"/>
  <c r="A10" i="61"/>
  <c r="O9" i="61"/>
  <c r="O7" i="61"/>
  <c r="C1" i="61"/>
  <c r="A7" i="61"/>
  <c r="O6" i="61"/>
  <c r="O4" i="61"/>
  <c r="B1" i="61"/>
  <c r="A4" i="61"/>
  <c r="A3" i="61"/>
  <c r="L28" i="60"/>
  <c r="M28" i="60"/>
  <c r="N28" i="60"/>
  <c r="K28" i="60"/>
  <c r="O30" i="60"/>
  <c r="L4" i="60"/>
  <c r="M4" i="60"/>
  <c r="N4" i="60"/>
  <c r="K4" i="60"/>
  <c r="L7" i="60"/>
  <c r="M7" i="60"/>
  <c r="N7" i="60"/>
  <c r="K7" i="60"/>
  <c r="L10" i="60"/>
  <c r="M10" i="60"/>
  <c r="N10" i="60"/>
  <c r="K10" i="60"/>
  <c r="L13" i="60"/>
  <c r="M13" i="60"/>
  <c r="N13" i="60"/>
  <c r="K13" i="60"/>
  <c r="L16" i="60"/>
  <c r="M16" i="60"/>
  <c r="N16" i="60"/>
  <c r="K16" i="60"/>
  <c r="L19" i="60"/>
  <c r="M19" i="60"/>
  <c r="N19" i="60"/>
  <c r="K19" i="60"/>
  <c r="L22" i="60"/>
  <c r="M22" i="60"/>
  <c r="N22" i="60"/>
  <c r="K22" i="60"/>
  <c r="L25" i="60"/>
  <c r="M25" i="60"/>
  <c r="N25" i="60"/>
  <c r="K25" i="60"/>
  <c r="A2" i="60"/>
  <c r="J1" i="60"/>
  <c r="A28" i="60"/>
  <c r="O27" i="60"/>
  <c r="I1" i="60"/>
  <c r="A25" i="60"/>
  <c r="O24" i="60"/>
  <c r="O22" i="60"/>
  <c r="H1" i="60"/>
  <c r="A22" i="60"/>
  <c r="O21" i="60"/>
  <c r="O19" i="60"/>
  <c r="G1" i="60"/>
  <c r="A19" i="60"/>
  <c r="O18" i="60"/>
  <c r="O16" i="60"/>
  <c r="F1" i="60"/>
  <c r="A16" i="60"/>
  <c r="O15" i="60"/>
  <c r="O13" i="60"/>
  <c r="E1" i="60"/>
  <c r="A13" i="60"/>
  <c r="O12" i="60"/>
  <c r="O10" i="60"/>
  <c r="D1" i="60"/>
  <c r="A10" i="60"/>
  <c r="O9" i="60"/>
  <c r="O7" i="60"/>
  <c r="C1" i="60"/>
  <c r="A7" i="60"/>
  <c r="O6" i="60"/>
  <c r="O4" i="60"/>
  <c r="B1" i="60"/>
  <c r="A4" i="60"/>
  <c r="A3" i="60"/>
  <c r="D19" i="29"/>
  <c r="D20" i="29"/>
  <c r="D21" i="29"/>
  <c r="D22" i="29"/>
  <c r="D23" i="29"/>
  <c r="D24" i="29"/>
  <c r="D18" i="29"/>
  <c r="L7" i="34"/>
  <c r="M7" i="34"/>
  <c r="N7" i="34"/>
  <c r="K7" i="34"/>
  <c r="L10" i="34"/>
  <c r="M10" i="34"/>
  <c r="N10" i="34"/>
  <c r="K10" i="34"/>
  <c r="L13" i="34"/>
  <c r="M13" i="34"/>
  <c r="N13" i="34"/>
  <c r="K13" i="34"/>
  <c r="L16" i="34"/>
  <c r="M16" i="34"/>
  <c r="N16" i="34"/>
  <c r="K16" i="34"/>
  <c r="L19" i="34"/>
  <c r="M19" i="34"/>
  <c r="N19" i="34"/>
  <c r="K19" i="34"/>
  <c r="L22" i="34"/>
  <c r="M22" i="34"/>
  <c r="N22" i="34"/>
  <c r="K22" i="34"/>
  <c r="L4" i="34"/>
  <c r="M4" i="34"/>
  <c r="N4" i="34"/>
  <c r="K4" i="34"/>
  <c r="L25" i="34"/>
  <c r="M25" i="34"/>
  <c r="N25" i="34"/>
  <c r="K25" i="34"/>
  <c r="L28" i="34"/>
  <c r="M28" i="34"/>
  <c r="N28" i="34"/>
  <c r="K28" i="34"/>
  <c r="O22" i="34"/>
  <c r="A2" i="34"/>
  <c r="O10" i="34"/>
  <c r="O4" i="34"/>
  <c r="O25" i="34"/>
  <c r="O19" i="34"/>
  <c r="O13" i="34"/>
  <c r="O7" i="34"/>
  <c r="O28" i="34"/>
  <c r="O16" i="34"/>
  <c r="I134" i="22"/>
  <c r="I155" i="22"/>
  <c r="I58" i="22"/>
  <c r="I85" i="22"/>
  <c r="I145" i="22"/>
  <c r="I139" i="22"/>
  <c r="I57" i="22"/>
  <c r="I129" i="22"/>
  <c r="I90" i="22"/>
  <c r="I130" i="22"/>
  <c r="I60" i="22"/>
  <c r="I141" i="22"/>
  <c r="I98" i="22"/>
  <c r="I132" i="22"/>
  <c r="I142" i="22"/>
  <c r="I63" i="22"/>
  <c r="I55" i="22"/>
  <c r="I65" i="22"/>
  <c r="I109" i="22"/>
  <c r="I67" i="22"/>
  <c r="I157" i="22"/>
  <c r="I121" i="22"/>
  <c r="I70" i="22"/>
  <c r="I74" i="22"/>
  <c r="I136" i="22"/>
  <c r="I59" i="22"/>
  <c r="I137" i="22"/>
  <c r="I159" i="22"/>
  <c r="I103" i="22"/>
  <c r="I71" i="22"/>
  <c r="I54" i="22"/>
  <c r="I75" i="22"/>
  <c r="I95" i="22"/>
  <c r="I88" i="22"/>
  <c r="I77" i="22"/>
  <c r="I110" i="22"/>
  <c r="I107" i="22"/>
  <c r="I86" i="22"/>
  <c r="I152" i="22"/>
  <c r="I73" i="22"/>
  <c r="I117" i="22"/>
  <c r="I104" i="22"/>
  <c r="I111" i="22"/>
  <c r="I147" i="22"/>
  <c r="I161" i="22"/>
  <c r="I154" i="22"/>
  <c r="I119" i="22"/>
  <c r="I92" i="22"/>
  <c r="I123" i="22"/>
  <c r="I72" i="22"/>
  <c r="I97" i="22"/>
  <c r="I149" i="22"/>
  <c r="I82" i="22"/>
  <c r="I102" i="22"/>
  <c r="I79" i="22"/>
  <c r="I87" i="22"/>
  <c r="I105" i="22"/>
  <c r="I62" i="22"/>
  <c r="I131" i="22"/>
  <c r="I89" i="22"/>
  <c r="I106" i="22"/>
  <c r="I126" i="22"/>
  <c r="I135" i="22"/>
  <c r="I80" i="22"/>
  <c r="I156" i="22"/>
  <c r="I146" i="22"/>
  <c r="I122" i="22"/>
  <c r="I120" i="22"/>
  <c r="I68" i="22"/>
  <c r="I78" i="22"/>
  <c r="I144" i="22"/>
  <c r="I150" i="22"/>
  <c r="I158" i="22"/>
  <c r="I133" i="22"/>
  <c r="I125" i="22"/>
  <c r="I115" i="22"/>
  <c r="I143" i="22"/>
  <c r="I61" i="22"/>
  <c r="I64" i="22"/>
  <c r="I151" i="22"/>
  <c r="I100" i="22"/>
  <c r="I56" i="22"/>
  <c r="I93" i="22"/>
  <c r="I148" i="22"/>
  <c r="I114" i="22"/>
  <c r="I112" i="22"/>
  <c r="I108" i="22"/>
  <c r="I69" i="22"/>
  <c r="I53" i="22"/>
  <c r="I66" i="22"/>
  <c r="I96" i="22"/>
  <c r="I127" i="22"/>
  <c r="I160" i="22"/>
  <c r="I84" i="22"/>
  <c r="I76" i="22"/>
  <c r="I118" i="22"/>
  <c r="I91" i="22"/>
  <c r="I113" i="22"/>
  <c r="I101" i="22"/>
  <c r="I153" i="22"/>
  <c r="I99" i="22"/>
  <c r="I162" i="22"/>
  <c r="I116" i="22"/>
  <c r="I94" i="22"/>
  <c r="I124" i="22"/>
  <c r="I140" i="22"/>
  <c r="B6" i="29"/>
  <c r="B7" i="29"/>
  <c r="A3" i="34"/>
  <c r="I2" i="22"/>
  <c r="I3" i="22"/>
  <c r="B8" i="29"/>
  <c r="B10" i="29"/>
  <c r="B9" i="29"/>
  <c r="I6" i="22"/>
  <c r="C6" i="29"/>
  <c r="C7" i="29"/>
  <c r="I128" i="22"/>
  <c r="E7" i="29"/>
  <c r="C18" i="29"/>
  <c r="B20" i="29"/>
  <c r="D7" i="29"/>
  <c r="D6" i="29"/>
  <c r="B18" i="29"/>
  <c r="B19" i="29"/>
  <c r="E6" i="29"/>
  <c r="C20" i="29"/>
  <c r="C19" i="29"/>
  <c r="I18" i="22"/>
  <c r="I25" i="22"/>
  <c r="I39" i="22"/>
  <c r="C22" i="29"/>
  <c r="C21" i="29"/>
  <c r="C23" i="29"/>
  <c r="I1" i="34"/>
  <c r="A25" i="34"/>
  <c r="J1" i="34"/>
  <c r="A28" i="34"/>
  <c r="B13" i="29"/>
  <c r="B1" i="34"/>
  <c r="A4" i="34"/>
  <c r="E8" i="29"/>
  <c r="H1" i="34"/>
  <c r="A22" i="34"/>
  <c r="C10" i="29"/>
  <c r="G1" i="34"/>
  <c r="A19" i="34"/>
  <c r="C1" i="34"/>
  <c r="A7" i="34"/>
  <c r="E10" i="29"/>
  <c r="B24" i="29"/>
  <c r="D11" i="29"/>
  <c r="E9" i="29"/>
  <c r="B23" i="29"/>
  <c r="D9" i="29"/>
  <c r="C8" i="29"/>
  <c r="D1" i="34"/>
  <c r="A10" i="34"/>
  <c r="F1" i="34"/>
  <c r="A16" i="34"/>
  <c r="B22" i="29"/>
  <c r="D10" i="29"/>
  <c r="E12" i="29"/>
  <c r="D8" i="29"/>
  <c r="B12" i="29"/>
  <c r="C9" i="29"/>
  <c r="C24" i="29"/>
  <c r="C12" i="29"/>
  <c r="B11" i="29"/>
  <c r="D12" i="29"/>
  <c r="C11" i="29"/>
  <c r="E1" i="34"/>
  <c r="A13" i="34"/>
  <c r="B21" i="29"/>
  <c r="E11" i="29"/>
  <c r="I41" i="22"/>
  <c r="I52" i="22"/>
  <c r="I49" i="22"/>
  <c r="I46" i="22"/>
  <c r="I47" i="22"/>
  <c r="I51" i="22"/>
  <c r="I48" i="22"/>
  <c r="I50" i="22"/>
  <c r="I44" i="22"/>
  <c r="I43" i="22"/>
  <c r="I20" i="22"/>
  <c r="I15" i="22"/>
  <c r="I14" i="22"/>
  <c r="I138" i="22"/>
  <c r="I16" i="22"/>
  <c r="I5" i="22"/>
  <c r="I27" i="22"/>
  <c r="I81" i="22"/>
  <c r="I33" i="22"/>
  <c r="I45" i="22"/>
  <c r="I24" i="22"/>
  <c r="I13" i="22"/>
  <c r="I8" i="22"/>
  <c r="I19" i="22"/>
  <c r="I29" i="22"/>
  <c r="I40" i="22"/>
  <c r="I38" i="22"/>
  <c r="I23" i="22"/>
  <c r="I21" i="22"/>
  <c r="I17" i="22"/>
  <c r="I4" i="22"/>
  <c r="I31" i="22"/>
  <c r="I42" i="22"/>
  <c r="I34" i="22"/>
  <c r="I12" i="22"/>
  <c r="I7" i="22"/>
  <c r="I26" i="22"/>
  <c r="I10" i="22"/>
  <c r="I22" i="22"/>
  <c r="I11" i="22"/>
  <c r="I9" i="22"/>
  <c r="I28" i="22"/>
  <c r="I30" i="22"/>
  <c r="I32" i="22"/>
  <c r="I35" i="22"/>
  <c r="I37" i="22"/>
  <c r="I36" i="22"/>
  <c r="I83" i="22"/>
</calcChain>
</file>

<file path=xl/comments1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2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3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4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5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6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7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8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sharedStrings.xml><?xml version="1.0" encoding="utf-8"?>
<sst xmlns="http://schemas.openxmlformats.org/spreadsheetml/2006/main" count="913" uniqueCount="507">
  <si>
    <t>A LIGA</t>
  </si>
  <si>
    <t>B LIGA</t>
  </si>
  <si>
    <t>D LIGA</t>
  </si>
  <si>
    <t>C LIGA</t>
  </si>
  <si>
    <t>E LIGA</t>
  </si>
  <si>
    <t>F LIGA</t>
  </si>
  <si>
    <t>Fehér László</t>
  </si>
  <si>
    <t>T. Szabó Gábor</t>
  </si>
  <si>
    <t>helyezés</t>
  </si>
  <si>
    <t>Németh Szabolcs</t>
  </si>
  <si>
    <t>Katona Mátyás</t>
  </si>
  <si>
    <t>Zsömle Attila</t>
  </si>
  <si>
    <t>Szajkovics Zsolt</t>
  </si>
  <si>
    <t>Szűcs Balázs Árpád</t>
  </si>
  <si>
    <t>Tasnádi Attila</t>
  </si>
  <si>
    <t>Perényi Márton</t>
  </si>
  <si>
    <t>Valtner Balázs</t>
  </si>
  <si>
    <t>Takács Zsolt</t>
  </si>
  <si>
    <t>Balikó Tamás</t>
  </si>
  <si>
    <t>Csalló Miklós</t>
  </si>
  <si>
    <t>Sarkadi-Nagy András</t>
  </si>
  <si>
    <t>Lencz László</t>
  </si>
  <si>
    <t>Fülöp Erika</t>
  </si>
  <si>
    <t>Anders Tamás</t>
  </si>
  <si>
    <t>Hovanyecz András</t>
  </si>
  <si>
    <t>Lipcsei Árpád</t>
  </si>
  <si>
    <t>Alon Bargiora</t>
  </si>
  <si>
    <t>Dusa Zsolt</t>
  </si>
  <si>
    <t>Gál Péter</t>
  </si>
  <si>
    <t>Szondi Tibor</t>
  </si>
  <si>
    <t>Nemes Márton</t>
  </si>
  <si>
    <t>Csoport</t>
  </si>
  <si>
    <t>A</t>
  </si>
  <si>
    <t>B</t>
  </si>
  <si>
    <t>Kóder Gábor</t>
  </si>
  <si>
    <t>Nemes Gergely</t>
  </si>
  <si>
    <t>Szalántzy Kolos</t>
  </si>
  <si>
    <t>C</t>
  </si>
  <si>
    <t>D</t>
  </si>
  <si>
    <t>Hegedűs Ferenc</t>
  </si>
  <si>
    <t>E</t>
  </si>
  <si>
    <t>Karlinger László</t>
  </si>
  <si>
    <t>F</t>
  </si>
  <si>
    <t>összpont-szám</t>
  </si>
  <si>
    <t>Tóth Dénes</t>
  </si>
  <si>
    <t>Vibostyok Sándor</t>
  </si>
  <si>
    <t>Sorsz.</t>
  </si>
  <si>
    <t>Greguss Csaba</t>
  </si>
  <si>
    <t>Dénes Ferenc</t>
  </si>
  <si>
    <t>JÁTÉKOSOK</t>
  </si>
  <si>
    <t>Somogyi Soma</t>
  </si>
  <si>
    <t>Csörgő Norbert</t>
  </si>
  <si>
    <t>Kádas Péter</t>
  </si>
  <si>
    <t>Gyenei Gyöngyvér</t>
  </si>
  <si>
    <t>Svendor Emil</t>
  </si>
  <si>
    <t>Zovát Csaba</t>
  </si>
  <si>
    <t>Fazekas Eszter</t>
  </si>
  <si>
    <t>Theisz János</t>
  </si>
  <si>
    <t>Dréher Zsófia</t>
  </si>
  <si>
    <t>Név</t>
  </si>
  <si>
    <t>Bene Gábor</t>
  </si>
  <si>
    <t>Keszei Zsolt</t>
  </si>
  <si>
    <t>Varga István</t>
  </si>
  <si>
    <t>Wager György</t>
  </si>
  <si>
    <t>Berki Gergely</t>
  </si>
  <si>
    <t>Dr. Veres Csaba</t>
  </si>
  <si>
    <t>Pavlovsky Albert</t>
  </si>
  <si>
    <t>Sarkadi-Nagy Szilvia</t>
  </si>
  <si>
    <t>Soós Gábor</t>
  </si>
  <si>
    <t>Attovics Zoltán</t>
  </si>
  <si>
    <t>Pósfai Gyula</t>
  </si>
  <si>
    <t>Tóth Balázs</t>
  </si>
  <si>
    <t>Gondos Csaba</t>
  </si>
  <si>
    <t>Nyert
szett</t>
  </si>
  <si>
    <t>Győze-lem</t>
  </si>
  <si>
    <t>Z</t>
  </si>
  <si>
    <t>Szilvássy Levente</t>
  </si>
  <si>
    <t>Wiandt András</t>
  </si>
  <si>
    <t>3/2</t>
  </si>
  <si>
    <t>2/3</t>
  </si>
  <si>
    <t>Vesztett szett</t>
  </si>
  <si>
    <t>Sallai Ákos</t>
  </si>
  <si>
    <t>Solymosi Máté</t>
  </si>
  <si>
    <t>Guth Katalin</t>
  </si>
  <si>
    <t>Róth Dániel</t>
  </si>
  <si>
    <t>Vilhelm Mörlin</t>
  </si>
  <si>
    <t>Kincses Bence</t>
  </si>
  <si>
    <t>Hüttl Tivadar</t>
  </si>
  <si>
    <t>Csillag Dávid</t>
  </si>
  <si>
    <t>Tamáska János</t>
  </si>
  <si>
    <t>Mézes Dávid</t>
  </si>
  <si>
    <t>Balázs Iván</t>
  </si>
  <si>
    <t>Várhegyi Dávid</t>
  </si>
  <si>
    <t>Tulit Ádám</t>
  </si>
  <si>
    <t>Gödöny Dávid</t>
  </si>
  <si>
    <t>Usermaatre</t>
  </si>
  <si>
    <t>Sógorka Zsolt</t>
  </si>
  <si>
    <t>Nico Gill</t>
  </si>
  <si>
    <t>David Stuckey</t>
  </si>
  <si>
    <t>Alexander Spring</t>
  </si>
  <si>
    <t>Marik Ildikó</t>
  </si>
  <si>
    <t>File Szabolcs</t>
  </si>
  <si>
    <t>Pintér Máté</t>
  </si>
  <si>
    <t>Varga Balázs</t>
  </si>
  <si>
    <t>Pap András</t>
  </si>
  <si>
    <t>Molnár Dániel</t>
  </si>
  <si>
    <t>Szabó Péter</t>
  </si>
  <si>
    <t>Csató Csilla</t>
  </si>
  <si>
    <t>Kovács Balázs</t>
  </si>
  <si>
    <t>Feitel Balázs</t>
  </si>
  <si>
    <t>Wittmann Dávid</t>
  </si>
  <si>
    <t>Várhelyi Péter</t>
  </si>
  <si>
    <t>Lajtai László</t>
  </si>
  <si>
    <t>Stricca Alexandro</t>
  </si>
  <si>
    <t>Dinos Georgilas</t>
  </si>
  <si>
    <t>Beamish Richard</t>
  </si>
  <si>
    <t>Dr. Horányi Dániel</t>
  </si>
  <si>
    <t>Szarka György</t>
  </si>
  <si>
    <t>Brucker Péter</t>
  </si>
  <si>
    <t>Tamás Csaba</t>
  </si>
  <si>
    <t>Dávid Viktor</t>
  </si>
  <si>
    <t>Nagy Milán</t>
  </si>
  <si>
    <t>Tibor Z. Petényi</t>
  </si>
  <si>
    <t>Gergely Máté</t>
  </si>
  <si>
    <t>Boros Szilárd</t>
  </si>
  <si>
    <t>Solymos Zsigmond</t>
  </si>
  <si>
    <t>Zain Shah</t>
  </si>
  <si>
    <t>Őrhidi Mátyás</t>
  </si>
  <si>
    <t>Drozsnyik Dávid</t>
  </si>
  <si>
    <t>Puskás András</t>
  </si>
  <si>
    <t>Ariel Ferstman</t>
  </si>
  <si>
    <t>Barta Attila</t>
  </si>
  <si>
    <t>Mike van Stein</t>
  </si>
  <si>
    <t>Gulcsik Péter</t>
  </si>
  <si>
    <t>Grünfelder Tamás</t>
  </si>
  <si>
    <t>Sárközy Dezső</t>
  </si>
  <si>
    <t>Fülöp Zsolt</t>
  </si>
  <si>
    <t>Delport Willem</t>
  </si>
  <si>
    <t>Dalos Attila</t>
  </si>
  <si>
    <t>Balogh András</t>
  </si>
  <si>
    <t>Paul McArthur</t>
  </si>
  <si>
    <t>Pásztor Roland</t>
  </si>
  <si>
    <t>Erdei Gábor</t>
  </si>
  <si>
    <t>Borka Zoltán</t>
  </si>
  <si>
    <t>Somos Eszter</t>
  </si>
  <si>
    <t>5/0</t>
  </si>
  <si>
    <t>0/5</t>
  </si>
  <si>
    <t>5/-</t>
  </si>
  <si>
    <t>-/5</t>
  </si>
  <si>
    <t>4/1</t>
  </si>
  <si>
    <t>1/4</t>
  </si>
  <si>
    <t>Csop.</t>
  </si>
  <si>
    <t>Horkay Máté</t>
  </si>
  <si>
    <t>Szőts Viktor</t>
  </si>
  <si>
    <t>Cserbakői Endre</t>
  </si>
  <si>
    <t>Hende Katalin</t>
  </si>
  <si>
    <t>Bánfalvi Zsolt</t>
  </si>
  <si>
    <t>Makkai Bonifác </t>
  </si>
  <si>
    <t>Degre András</t>
  </si>
  <si>
    <t>Francois Noble</t>
  </si>
  <si>
    <t>Ványi Ákos</t>
  </si>
  <si>
    <t>Herédi Zsolt</t>
  </si>
  <si>
    <t>S.sz.</t>
  </si>
  <si>
    <t>Cs.</t>
  </si>
  <si>
    <t>Hely</t>
  </si>
  <si>
    <t>Kiszállt</t>
  </si>
  <si>
    <t>C42</t>
  </si>
  <si>
    <t>E42</t>
  </si>
  <si>
    <t>A43</t>
  </si>
  <si>
    <t>C43</t>
  </si>
  <si>
    <t>F43</t>
  </si>
  <si>
    <t>Biot Guillermo</t>
  </si>
  <si>
    <t>E43</t>
  </si>
  <si>
    <t>D43</t>
  </si>
  <si>
    <t>Puskás Péter</t>
  </si>
  <si>
    <t>Hartmann Csaba</t>
  </si>
  <si>
    <t>Dörnyei István</t>
  </si>
  <si>
    <t>Vajda Bertalan</t>
  </si>
  <si>
    <t>C44</t>
  </si>
  <si>
    <t>E44</t>
  </si>
  <si>
    <t>F44</t>
  </si>
  <si>
    <t>F45</t>
  </si>
  <si>
    <t>E45</t>
  </si>
  <si>
    <t>D45</t>
  </si>
  <si>
    <t>Kocsis Tamás</t>
  </si>
  <si>
    <t>Mihálylovics Andrej</t>
  </si>
  <si>
    <t>Fáth Ádám</t>
  </si>
  <si>
    <t>Bojtár Tamás</t>
  </si>
  <si>
    <t>F46</t>
  </si>
  <si>
    <t>Szöllösi Imre</t>
  </si>
  <si>
    <t>Potoczky András</t>
  </si>
  <si>
    <t>Kean Graham</t>
  </si>
  <si>
    <t>E-mail</t>
  </si>
  <si>
    <t>Telefonszám</t>
  </si>
  <si>
    <t>gal.peter.001@gmail.com</t>
  </si>
  <si>
    <t>20/4758819</t>
  </si>
  <si>
    <t>koder.gabor@sokmegoldas.hu</t>
  </si>
  <si>
    <t>30/3537476</t>
  </si>
  <si>
    <t>marton.nemes@gmail.com</t>
  </si>
  <si>
    <t>30/7917549</t>
  </si>
  <si>
    <t>nemethsz12@gmail.com</t>
  </si>
  <si>
    <t>70/4135358</t>
  </si>
  <si>
    <t>svemil@freemail.hu</t>
  </si>
  <si>
    <t>30/3486164</t>
  </si>
  <si>
    <t>szalantzykolos@gmail.com</t>
  </si>
  <si>
    <t>30/8602211</t>
  </si>
  <si>
    <t>rasheed@freemail.hu</t>
  </si>
  <si>
    <t>30/2974813</t>
  </si>
  <si>
    <t>wiandt.andras@gmail.com</t>
  </si>
  <si>
    <t>30/2409188</t>
  </si>
  <si>
    <t>v.david@richter.hu</t>
  </si>
  <si>
    <t>30/4223090</t>
  </si>
  <si>
    <t>gibneb@gmail.com</t>
  </si>
  <si>
    <t>70/4308901</t>
  </si>
  <si>
    <t>bkovacsx@gmail.com</t>
  </si>
  <si>
    <t>30/5388474</t>
  </si>
  <si>
    <t>soosgabor88@hotmail.com</t>
  </si>
  <si>
    <t>30/3452668</t>
  </si>
  <si>
    <t>attila.tasnadi@uni-corvinus.hu</t>
  </si>
  <si>
    <t>20/5727227</t>
  </si>
  <si>
    <t>vajdab@mnb.hu</t>
  </si>
  <si>
    <t>20/3868116</t>
  </si>
  <si>
    <t>vargaballer@gmail.com</t>
  </si>
  <si>
    <t>30/5022505</t>
  </si>
  <si>
    <t>spanyesz80@gmail.com</t>
  </si>
  <si>
    <t>30/4459917</t>
  </si>
  <si>
    <t>csorgonorbert@gmail.com</t>
  </si>
  <si>
    <t>20/5459700</t>
  </si>
  <si>
    <t>degreman@gmail.com</t>
  </si>
  <si>
    <t>20/9608722</t>
  </si>
  <si>
    <t>file.szabolcs@sokmegoldas.hu</t>
  </si>
  <si>
    <t>30/3165340</t>
  </si>
  <si>
    <t>30/8498587</t>
  </si>
  <si>
    <t>csgreguss@gmail.com</t>
  </si>
  <si>
    <t>30/6831103</t>
  </si>
  <si>
    <t>matyas.orhidi@gmail.com</t>
  </si>
  <si>
    <t>30/4299194</t>
  </si>
  <si>
    <t>theiszj@gmail.com</t>
  </si>
  <si>
    <t>20/4795127</t>
  </si>
  <si>
    <t>csaba.zovat@t-online.hu</t>
  </si>
  <si>
    <t>70/9308575</t>
  </si>
  <si>
    <t>tanders@prosign.hu</t>
  </si>
  <si>
    <t>20/9192467</t>
  </si>
  <si>
    <t>istvandornyei@spinkft.com</t>
  </si>
  <si>
    <t>20/2183686</t>
  </si>
  <si>
    <t>david.drozsnyik@gmail.com</t>
  </si>
  <si>
    <t xml:space="preserve"> 20/4648780</t>
  </si>
  <si>
    <t>gabor.erdei@avl.com</t>
  </si>
  <si>
    <t>20/4060145</t>
  </si>
  <si>
    <t>gomba77@gmail.com</t>
  </si>
  <si>
    <t>30/2264343</t>
  </si>
  <si>
    <t>matyaskatona@gmail.com</t>
  </si>
  <si>
    <t>70/7036012</t>
  </si>
  <si>
    <t>tszabog@chello.hu</t>
  </si>
  <si>
    <t>30/9906253</t>
  </si>
  <si>
    <t>zsoltakacs@gmail.com</t>
  </si>
  <si>
    <t>20/7791800</t>
  </si>
  <si>
    <t>tbaliko@gmail.com</t>
  </si>
  <si>
    <t>20/3693089</t>
  </si>
  <si>
    <t>zsolt@banfalvi.hu</t>
  </si>
  <si>
    <t>30/7082648</t>
  </si>
  <si>
    <t>peter.brucker85@gmail.com</t>
  </si>
  <si>
    <t>30/6616450</t>
  </si>
  <si>
    <t>adam.fath@gmail.com</t>
  </si>
  <si>
    <t>30/6805680</t>
  </si>
  <si>
    <t>heredi.zsolt.peter@gmail.com</t>
  </si>
  <si>
    <t>70/8663272</t>
  </si>
  <si>
    <t>hovanyecz.a@gmail.com</t>
  </si>
  <si>
    <t>20/2837114</t>
  </si>
  <si>
    <t>peter.puskas.fr@gmail.com</t>
  </si>
  <si>
    <t>sarkadinagy@gmail.com</t>
  </si>
  <si>
    <t>30/2423990</t>
  </si>
  <si>
    <t>hartmanncsaba@gmail.com</t>
  </si>
  <si>
    <t>20/5403636</t>
  </si>
  <si>
    <t>tamas.kocsis@outlook.com</t>
  </si>
  <si>
    <t>70/5867870</t>
  </si>
  <si>
    <t>laci44@freemail.hu</t>
  </si>
  <si>
    <t>20/3224685</t>
  </si>
  <si>
    <t>bonifac.makkai@gmail.com</t>
  </si>
  <si>
    <t>20/2158215</t>
  </si>
  <si>
    <t>stricca.alessandro67@gmail.com</t>
  </si>
  <si>
    <t>30/2053445</t>
  </si>
  <si>
    <t>wagergy@gmail.com</t>
  </si>
  <si>
    <t>30/9627384</t>
  </si>
  <si>
    <t>alexander.spring.nz@gmail.com</t>
  </si>
  <si>
    <t>30/9542849</t>
  </si>
  <si>
    <t>bargi83@bezeqint.net</t>
  </si>
  <si>
    <t>70/3701777</t>
  </si>
  <si>
    <t>aferstman@gmail.com</t>
  </si>
  <si>
    <t>70/3398871</t>
  </si>
  <si>
    <t>zoolee@lajt.hu</t>
  </si>
  <si>
    <t>70/3157342</t>
  </si>
  <si>
    <t>ivanbalazs80@gmail.com</t>
  </si>
  <si>
    <t>30/6995379</t>
  </si>
  <si>
    <t>andras.balogh.ing@gmail.com</t>
  </si>
  <si>
    <t>30/2210408</t>
  </si>
  <si>
    <t>attila.barta.1983@gmail.com</t>
  </si>
  <si>
    <t>70/2589772</t>
  </si>
  <si>
    <t>diszno3@yahoo.ca</t>
  </si>
  <si>
    <t>20/5213097</t>
  </si>
  <si>
    <t>bene.gabor@citromail.hu</t>
  </si>
  <si>
    <t>30/9746470</t>
  </si>
  <si>
    <t>gergo.berki@gmail.com</t>
  </si>
  <si>
    <t>20/5641049</t>
  </si>
  <si>
    <t>g.biot.mari@gmail.com</t>
  </si>
  <si>
    <t>20/3585524</t>
  </si>
  <si>
    <t>idotlen1@gmail.com</t>
  </si>
  <si>
    <t>70/5042068</t>
  </si>
  <si>
    <t>zoltan.borka@gmail.com</t>
  </si>
  <si>
    <t>30/5196448</t>
  </si>
  <si>
    <t>borosszilard@yahoo.com</t>
  </si>
  <si>
    <t>30/7025042</t>
  </si>
  <si>
    <t>miklos.csallo@gmail.com</t>
  </si>
  <si>
    <t>30/7584177</t>
  </si>
  <si>
    <t>csilla.csato@kpmg.hu</t>
  </si>
  <si>
    <t>70/9776558</t>
  </si>
  <si>
    <t>csendre84@gmail.com</t>
  </si>
  <si>
    <t>70/4890350</t>
  </si>
  <si>
    <t>csillag.david@infoservice.hu</t>
  </si>
  <si>
    <t>30/9318882</t>
  </si>
  <si>
    <t>attiladalos@gmail.com</t>
  </si>
  <si>
    <t>20/9232415</t>
  </si>
  <si>
    <t>d_stuckey@yahoo.com</t>
  </si>
  <si>
    <t>20/3416385</t>
  </si>
  <si>
    <t>wil.delport@gmail.com</t>
  </si>
  <si>
    <t>70/9789693</t>
  </si>
  <si>
    <t>laborc@gmail.com</t>
  </si>
  <si>
    <t>20/9250887</t>
  </si>
  <si>
    <t>dgeo@chello.hu</t>
  </si>
  <si>
    <t>30/9190935</t>
  </si>
  <si>
    <t>horanyidani@freemail.hu</t>
  </si>
  <si>
    <t>30/4553121</t>
  </si>
  <si>
    <t>veres.csaba@invitel.hu</t>
  </si>
  <si>
    <t>20/3824530</t>
  </si>
  <si>
    <t>dreherzsofia@gmail.com</t>
  </si>
  <si>
    <t>30/4937610</t>
  </si>
  <si>
    <t>dusazsolt@altrapack.hu</t>
  </si>
  <si>
    <t>30/5605957</t>
  </si>
  <si>
    <t>fazekas.eszti@freemail.hu</t>
  </si>
  <si>
    <t>30/9732432</t>
  </si>
  <si>
    <t>balazs.feitel@gmail.com</t>
  </si>
  <si>
    <t>70/3331215</t>
  </si>
  <si>
    <t>efulop@gmail.com</t>
  </si>
  <si>
    <t>20/4368148</t>
  </si>
  <si>
    <t>zsoltf@t-online.hu</t>
  </si>
  <si>
    <t>20/9344000</t>
  </si>
  <si>
    <t>ger.mate@gmail.com</t>
  </si>
  <si>
    <t>30/3117186</t>
  </si>
  <si>
    <t>csabago@gmail.com</t>
  </si>
  <si>
    <t>30/9719839</t>
  </si>
  <si>
    <t>godonydavid@gmail.com</t>
  </si>
  <si>
    <t>70/2946548</t>
  </si>
  <si>
    <t>grunfeldert@gmail.com</t>
  </si>
  <si>
    <t>20/9276007</t>
  </si>
  <si>
    <t>autodekor@yahoo.com</t>
  </si>
  <si>
    <t>30/2548466</t>
  </si>
  <si>
    <t>kolybry@citromail.hu</t>
  </si>
  <si>
    <t>30/4950723</t>
  </si>
  <si>
    <t>gy.gyenei@gmail.com</t>
  </si>
  <si>
    <t>20/4010410</t>
  </si>
  <si>
    <t>fhegedus@gmail.com</t>
  </si>
  <si>
    <t>20/9303727</t>
  </si>
  <si>
    <t>hende.katalin@gmail.com</t>
  </si>
  <si>
    <t>70/3731137</t>
  </si>
  <si>
    <t>matehorkay@gmail.com</t>
  </si>
  <si>
    <t>30/5802511</t>
  </si>
  <si>
    <t>huttltivadar@hotmail.com</t>
  </si>
  <si>
    <t>30/3416927</t>
  </si>
  <si>
    <t>xedoxen@gmail.com</t>
  </si>
  <si>
    <t>30/2902499</t>
  </si>
  <si>
    <t>karlingerlaszlo@gmail.com</t>
  </si>
  <si>
    <t>30/5265606</t>
  </si>
  <si>
    <t>keszei.zsolt@yahoo.com</t>
  </si>
  <si>
    <t>70/3338923</t>
  </si>
  <si>
    <t>laszlo.lencz@hu.pwc.com</t>
  </si>
  <si>
    <t>30/7461466</t>
  </si>
  <si>
    <t>arpadlipcsei@yahoo.com</t>
  </si>
  <si>
    <t>30/6960561</t>
  </si>
  <si>
    <t>ildiko.marik@europaalap.hu</t>
  </si>
  <si>
    <t>70/4543106</t>
  </si>
  <si>
    <t>davidmezes@hotmail.com</t>
  </si>
  <si>
    <t>70/5358833</t>
  </si>
  <si>
    <t>comondore@outlook.com</t>
  </si>
  <si>
    <t>70/8661028</t>
  </si>
  <si>
    <t>mikevanstein@gmail.com</t>
  </si>
  <si>
    <t>70/8810680</t>
  </si>
  <si>
    <t>doome87@hotmail.com</t>
  </si>
  <si>
    <t>20/9334511</t>
  </si>
  <si>
    <t>milan.banachnagy@gmail.com</t>
  </si>
  <si>
    <t>20/9505820</t>
  </si>
  <si>
    <t>gergo.nemes@gmail.com</t>
  </si>
  <si>
    <t>70/2827107</t>
  </si>
  <si>
    <t>nicogill44@gmail.com</t>
  </si>
  <si>
    <t>20/8234951</t>
  </si>
  <si>
    <t>andras.pap88@gmail.com</t>
  </si>
  <si>
    <t>70/2317746</t>
  </si>
  <si>
    <t>pasztorroland@yahoo.co.uk</t>
  </si>
  <si>
    <t>20/5649030</t>
  </si>
  <si>
    <t>paul.mcarthur@gmail.com</t>
  </si>
  <si>
    <t>30/7223901</t>
  </si>
  <si>
    <t>albert.pavlovsky@yahoo.com</t>
  </si>
  <si>
    <t>20/4589443</t>
  </si>
  <si>
    <t>marton.perenyi@egroup.hu</t>
  </si>
  <si>
    <t>20/9803080</t>
  </si>
  <si>
    <t>mate.pinter@trafiq.hu</t>
  </si>
  <si>
    <t>70/3186606</t>
  </si>
  <si>
    <t>imo.posi@gmail.com</t>
  </si>
  <si>
    <t>20/5595954</t>
  </si>
  <si>
    <t>andrasp@apsolution.com.au</t>
  </si>
  <si>
    <t>30/4202933</t>
  </si>
  <si>
    <t>danielrothpr@gmail.com</t>
  </si>
  <si>
    <t>30/7765080</t>
  </si>
  <si>
    <t>akermaker@gmail.com</t>
  </si>
  <si>
    <t>30/2748469</t>
  </si>
  <si>
    <t>marvanyka@gmail.com</t>
  </si>
  <si>
    <t>30/2801985</t>
  </si>
  <si>
    <t>sarkozy.dezso@gmail.com</t>
  </si>
  <si>
    <t>70/9448414</t>
  </si>
  <si>
    <t>sogorka.zsolt@upcmail.hu</t>
  </si>
  <si>
    <t>30/3521714</t>
  </si>
  <si>
    <t>solymos.zsigmond@vmp.hu</t>
  </si>
  <si>
    <t>30/8661179</t>
  </si>
  <si>
    <t>solym21@gmail.com</t>
  </si>
  <si>
    <t>30/3147889</t>
  </si>
  <si>
    <t>soma.somogyi@kh.hu</t>
  </si>
  <si>
    <t>20/9736640</t>
  </si>
  <si>
    <t>somoseszter@gmail.com</t>
  </si>
  <si>
    <t>20/3459632</t>
  </si>
  <si>
    <t>szambaik@gmail.com</t>
  </si>
  <si>
    <t>30/4687170</t>
  </si>
  <si>
    <t>szajkovics.zsolt@gmail.com</t>
  </si>
  <si>
    <t>20/5652382</t>
  </si>
  <si>
    <t>gyorgy.szarka@gmail.com</t>
  </si>
  <si>
    <t>30/4440310</t>
  </si>
  <si>
    <t>szilvassy.levente@gmail.com</t>
  </si>
  <si>
    <t>20/9250845</t>
  </si>
  <si>
    <t>szotib@freemail.hu</t>
  </si>
  <si>
    <t>70/2824031</t>
  </si>
  <si>
    <t>szvpng@gmail.com</t>
  </si>
  <si>
    <t>30/4166470</t>
  </si>
  <si>
    <t>szbarpad@gmail.com</t>
  </si>
  <si>
    <t>20/3983690</t>
  </si>
  <si>
    <t>cstamas@ii.hu</t>
  </si>
  <si>
    <t>20/3587985</t>
  </si>
  <si>
    <t>jtamaska@gmail.com</t>
  </si>
  <si>
    <t>20/3617807</t>
  </si>
  <si>
    <t>hello@tibor.co</t>
  </si>
  <si>
    <t>30/6597570</t>
  </si>
  <si>
    <t>toth.denes@vusz.hu</t>
  </si>
  <si>
    <t>20/9712032</t>
  </si>
  <si>
    <t>tulitadam@gmail.com</t>
  </si>
  <si>
    <t>30/6580823</t>
  </si>
  <si>
    <t>ramszesz.usermaatre@gmail.com</t>
  </si>
  <si>
    <t>30/5086368</t>
  </si>
  <si>
    <t>valtnerb@gmail.com</t>
  </si>
  <si>
    <t>30/3367922</t>
  </si>
  <si>
    <t>avanyi@gmail.com</t>
  </si>
  <si>
    <t>20/9888676</t>
  </si>
  <si>
    <t>istvan.varga.hu@gmail.com</t>
  </si>
  <si>
    <t>20/3770889</t>
  </si>
  <si>
    <t>davoszi@gmail.com</t>
  </si>
  <si>
    <t>20/4835997</t>
  </si>
  <si>
    <t>varhpeti@gmail.com</t>
  </si>
  <si>
    <t>70/362-6407</t>
  </si>
  <si>
    <t>vilhelm.morlin@gmail.com</t>
  </si>
  <si>
    <t>30/9242074</t>
  </si>
  <si>
    <t>david.wittmann0@gmail.com</t>
  </si>
  <si>
    <t>20/5779858</t>
  </si>
  <si>
    <t>zain.y.shah@gmail.com</t>
  </si>
  <si>
    <t>70/2738890</t>
  </si>
  <si>
    <t>zsomlea@gmail.com</t>
  </si>
  <si>
    <t>30/6768517</t>
  </si>
  <si>
    <t>+1-650-741-1250</t>
  </si>
  <si>
    <t>kean@monetizemore.com</t>
  </si>
  <si>
    <t>30/4742377</t>
  </si>
  <si>
    <t>andras@potoczky.com</t>
  </si>
  <si>
    <t>30/7333368</t>
  </si>
  <si>
    <t>szollosi.imre@gmail.com</t>
  </si>
  <si>
    <t>B47</t>
  </si>
  <si>
    <t>Hambalkó Márk</t>
  </si>
  <si>
    <t>70/3708885</t>
  </si>
  <si>
    <t>hambalko.mark@gmail.com</t>
  </si>
  <si>
    <t>F47</t>
  </si>
  <si>
    <t>E47</t>
  </si>
  <si>
    <t>francois.noble@gmail.com</t>
  </si>
  <si>
    <t>Farkas Zoltán</t>
  </si>
  <si>
    <t>70/4552400</t>
  </si>
  <si>
    <t>z.farkas@hotmail.com</t>
  </si>
  <si>
    <t>BUDAPEST SQUASH LIGA 49. KÖR</t>
  </si>
  <si>
    <t>INDULÁS: 2018. január 2.</t>
  </si>
  <si>
    <t>BEFEJEZÉS: 2018. március 4.</t>
  </si>
  <si>
    <t>F48</t>
  </si>
  <si>
    <t>Fülöp Bence</t>
  </si>
  <si>
    <t>Dr. Sárhegyi István</t>
  </si>
  <si>
    <t>30/3313522</t>
  </si>
  <si>
    <t>30/5842823</t>
  </si>
  <si>
    <t>70/2525207</t>
  </si>
  <si>
    <t>fulop.s.bence@gmail.com</t>
  </si>
  <si>
    <t>sarhegyi.istvan.1993@gmail.com</t>
  </si>
  <si>
    <t>G</t>
  </si>
  <si>
    <t>G LIGA</t>
  </si>
  <si>
    <t>30/2269621</t>
  </si>
  <si>
    <r>
      <t xml:space="preserve">helyezés
</t>
    </r>
    <r>
      <rPr>
        <i/>
        <sz val="8"/>
        <color indexed="8"/>
        <rFont val="Calibri"/>
        <family val="2"/>
        <charset val="238"/>
      </rPr>
      <t>(hatékonyság)</t>
    </r>
  </si>
  <si>
    <t>B48</t>
  </si>
  <si>
    <t>E48</t>
  </si>
  <si>
    <t>Neszveda Gábor</t>
  </si>
  <si>
    <t>gabor.neszveda@gmail.com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</si>
</sst>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sz val="9"/>
      <color indexed="81"/>
      <name val="Segoe U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5" fillId="0" borderId="0" xfId="0" applyFont="1"/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3" fillId="0" borderId="1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NumberFormat="1"/>
    <xf numFmtId="0" fontId="1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14" fillId="3" borderId="1" xfId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/>
    </xf>
    <xf numFmtId="0" fontId="13" fillId="0" borderId="1" xfId="1" applyFont="1" applyBorder="1" applyAlignment="1" applyProtection="1">
      <alignment horizontal="center" vertical="center"/>
    </xf>
    <xf numFmtId="0" fontId="14" fillId="3" borderId="1" xfId="1" quotePrefix="1" applyFont="1" applyFill="1" applyBorder="1" applyAlignment="1" applyProtection="1">
      <alignment vertical="center"/>
      <protection locked="0"/>
    </xf>
    <xf numFmtId="0" fontId="13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left" vertical="center"/>
      <protection locked="0"/>
    </xf>
    <xf numFmtId="9" fontId="17" fillId="3" borderId="7" xfId="2" applyNumberFormat="1" applyFont="1" applyFill="1" applyBorder="1" applyAlignment="1">
      <alignment horizontal="center" vertical="center"/>
    </xf>
    <xf numFmtId="0" fontId="18" fillId="3" borderId="1" xfId="3" applyFill="1" applyBorder="1" applyAlignment="1" applyProtection="1">
      <alignment vertical="center"/>
      <protection locked="0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1" fontId="12" fillId="3" borderId="7" xfId="0" applyNumberFormat="1" applyFont="1" applyFill="1" applyBorder="1" applyAlignment="1">
      <alignment horizontal="center" vertical="center"/>
    </xf>
  </cellXfs>
  <cellStyles count="4">
    <cellStyle name="Hivatkozás" xfId="3" builtinId="8"/>
    <cellStyle name="Normál" xfId="0" builtinId="0"/>
    <cellStyle name="Normal 2" xfId="1"/>
    <cellStyle name="Százalék 2" xfId="2"/>
  </cellStyles>
  <dxfs count="26"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-83688</xdr:rowOff>
    </xdr:from>
    <xdr:ext cx="9105898" cy="6377855"/>
    <xdr:sp macro="" textlink="">
      <xdr:nvSpPr>
        <xdr:cNvPr id="2" name="Szövegdoboz 1"/>
        <xdr:cNvSpPr txBox="1"/>
      </xdr:nvSpPr>
      <xdr:spPr>
        <a:xfrm>
          <a:off x="295275" y="-83688"/>
          <a:ext cx="9105898" cy="63778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BUDAPEST SQUASH LIGA </a:t>
          </a:r>
          <a:r>
            <a:rPr lang="en-US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VERSENYKIÍRÁS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49. forduló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liga célja: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Élénkíteni a squash életet és elősegíteni a squash partnerkeresést a City Squash Clubban. Folyamatos versenyzési lehetőség „profi” és amatőr játékosoknak egyaránt.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Nevezés a csatlakozóknak: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Személyesen vagy e-mailben (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squashtech@t-online.hu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). A nevezési díj befizetésével (1000.-Ft/fő) válik érvényessé a nevezés. Minden új nevező Oliver gripet kap ajándékba. (1022 Budapest, Marczibányi tér 13.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verseny fordulójának kezdete: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2018. január 2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befejezés: 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2018. március 4.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Kategóriák: Női és Férfi, korosztálytól független. Nők indulhatnak a férfi kategóriában is.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Lebonyolítás: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Az 1. fordulóra érkezett nevezések alapján mindenkit besoroltunk egy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-9 fős ligába. (A,B,C,D  stb.). A ligán belül körmérkőzést játszanak a csoporttagok. A csoportok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1-2.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helyezettjei feljutnak az erőseb csoportba, utolsó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két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helyezett kiesik a gyengébbe. Nyolc héten keresztül tart a körmérkőzéses szakasz, tehát átlagosan hetente egy mérkőzést kell lejátszani. A mérkőzéseket és annak időpontját a játékosok szervezik. Vita esetén a rendezőség dönt. Ezek után minden kezdődik elölről az új csoportokkal. Az eredményeket a klubban kérhető jegyzőkönyvbe kell beírni és a recepción leadni. Bár átlagosan hetente egy mérkőzést kell lejátszani a City Squash Clubban, ettől el lehet térni, tehát van lehetőség egy hét alatt több mérkőzés lejátszására is. Az ellenfelek elérhetőségét minden nevező e-mailben megkapja.</a:t>
          </a:r>
          <a:b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számolás a WSF szabályai szerint, minden labdamenet pontot ér és 11 pontig tart egy szett. 10-10 után két pont különbséggel lehet nyerni.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 mérkőzés öt lejátszott szettből áll.</a:t>
          </a:r>
          <a:r>
            <a:rPr lang="hu-HU" sz="12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rendezőség sem pályát, sem bírót, sem labdát nem biztosít! A mérkőzéseket a City Squash Clubban kell lejátszani! Az eredményeket hetente frissítjük a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honlapon.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Díjazás: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csoport győzteseket jutalmazzuk minden körben.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Pontozás: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Győzelemért 5 pont,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vereségért 2/3 szett aránynál 3 pont, 1/4 szett aránynál 2 pont, 0/5 szett aránynál 1 pont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játék nélkül 0 pont jár.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latin typeface="+mn-lt"/>
              <a:ea typeface="+mn-ea"/>
              <a:cs typeface="+mn-cs"/>
            </a:rPr>
            <a:t>Aki visszalép a fordulóból, a már lejátszott meccsei érvényesek maradnak, de a többieknek játék nélkül 5 pont jár. Ha valakivel többszöri próbálkozás ellenére sem sikerül időpontot egyeztetni, akkor a rendezőség egyedi elbírálása alapján is jár az 5 pont játék nélkül. Egyenlő pontszám esetén a megnyert mérkőzések száma, a jobb szett arány, megnyert szettek száma, vagy az egymás elleni eredmény dönt.</a:t>
          </a:r>
        </a:p>
        <a:p>
          <a:pPr algn="just"/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Bővebb információ, jelentkezés: Böhm Gabriella (20/9831-444)</a:t>
          </a:r>
          <a:b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MINDENKIT NAGY SZERETETTEL VÁRUNK!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  <xdr:twoCellAnchor>
    <xdr:from>
      <xdr:col>10</xdr:col>
      <xdr:colOff>133350</xdr:colOff>
      <xdr:row>1</xdr:row>
      <xdr:rowOff>19050</xdr:rowOff>
    </xdr:from>
    <xdr:to>
      <xdr:col>14</xdr:col>
      <xdr:colOff>561975</xdr:colOff>
      <xdr:row>7</xdr:row>
      <xdr:rowOff>104775</xdr:rowOff>
    </xdr:to>
    <xdr:pic>
      <xdr:nvPicPr>
        <xdr:cNvPr id="15986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09550"/>
          <a:ext cx="28670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bor.neszveda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fitToPage="1"/>
  </sheetPr>
  <dimension ref="A2:O32"/>
  <sheetViews>
    <sheetView workbookViewId="0">
      <selection activeCell="B6" sqref="B6"/>
    </sheetView>
  </sheetViews>
  <sheetFormatPr defaultRowHeight="15" x14ac:dyDescent="0.25"/>
  <cols>
    <col min="1" max="1" width="3.5703125" style="14" customWidth="1"/>
    <col min="2" max="2" width="24.85546875" style="14" customWidth="1"/>
    <col min="3" max="3" width="23.85546875" style="14" customWidth="1"/>
    <col min="4" max="4" width="24" style="14" customWidth="1"/>
    <col min="5" max="5" width="26" style="14" customWidth="1"/>
    <col min="6" max="6" width="3" style="14" bestFit="1" customWidth="1"/>
    <col min="7" max="8" width="9.140625" style="14"/>
    <col min="9" max="9" width="6" style="14" hidden="1" customWidth="1"/>
    <col min="10" max="16384" width="9.140625" style="14"/>
  </cols>
  <sheetData>
    <row r="2" spans="1:15" ht="26.25" x14ac:dyDescent="0.25">
      <c r="C2" s="15" t="s">
        <v>488</v>
      </c>
    </row>
    <row r="4" spans="1:15" x14ac:dyDescent="0.25">
      <c r="B4" s="16" t="s">
        <v>0</v>
      </c>
      <c r="C4" s="16" t="s">
        <v>1</v>
      </c>
      <c r="D4" s="16" t="s">
        <v>3</v>
      </c>
      <c r="E4" s="16" t="s">
        <v>2</v>
      </c>
      <c r="I4" s="36" t="s">
        <v>145</v>
      </c>
      <c r="L4" s="20"/>
      <c r="M4" s="20"/>
      <c r="N4" s="20"/>
      <c r="O4" s="20"/>
    </row>
    <row r="5" spans="1:15" x14ac:dyDescent="0.25">
      <c r="B5" s="17" t="s">
        <v>49</v>
      </c>
      <c r="C5" s="17" t="s">
        <v>49</v>
      </c>
      <c r="D5" s="17" t="s">
        <v>49</v>
      </c>
      <c r="E5" s="17" t="s">
        <v>49</v>
      </c>
      <c r="I5" s="36" t="s">
        <v>149</v>
      </c>
      <c r="L5" s="20"/>
      <c r="M5" s="20"/>
      <c r="N5" s="20"/>
      <c r="O5" s="20"/>
    </row>
    <row r="6" spans="1:15" x14ac:dyDescent="0.25">
      <c r="A6" s="14">
        <v>1</v>
      </c>
      <c r="B6" s="39" t="str">
        <f t="shared" ref="B6:E13" si="0">VLOOKUP(CONCATENATE(LEFT(B$4,1),ROW()-5),nevezettek,3,FALSE)</f>
        <v>Dávid Viktor</v>
      </c>
      <c r="C6" s="39" t="str">
        <f t="shared" si="0"/>
        <v>Csörgő Norbert</v>
      </c>
      <c r="D6" s="39" t="str">
        <f t="shared" si="0"/>
        <v>Degre András</v>
      </c>
      <c r="E6" s="39" t="str">
        <f t="shared" si="0"/>
        <v>Anders Tamás</v>
      </c>
      <c r="F6" s="16">
        <v>1</v>
      </c>
      <c r="I6" s="36" t="s">
        <v>78</v>
      </c>
      <c r="L6" s="20"/>
      <c r="M6" s="20"/>
      <c r="N6" s="20"/>
      <c r="O6" s="20"/>
    </row>
    <row r="7" spans="1:15" x14ac:dyDescent="0.25">
      <c r="A7" s="14">
        <v>2</v>
      </c>
      <c r="B7" s="39" t="str">
        <f t="shared" si="0"/>
        <v>Gál Péter</v>
      </c>
      <c r="C7" s="39" t="str">
        <f t="shared" si="0"/>
        <v>Greguss Csaba</v>
      </c>
      <c r="D7" s="39" t="str">
        <f t="shared" si="0"/>
        <v>Drozsnyik Dávid</v>
      </c>
      <c r="E7" s="39" t="str">
        <f t="shared" si="0"/>
        <v>Erdei Gábor</v>
      </c>
      <c r="F7" s="16">
        <v>2</v>
      </c>
      <c r="I7" s="36" t="s">
        <v>79</v>
      </c>
      <c r="L7" s="20"/>
      <c r="M7" s="20"/>
      <c r="N7" s="20"/>
      <c r="O7" s="20"/>
    </row>
    <row r="8" spans="1:15" x14ac:dyDescent="0.25">
      <c r="A8" s="14">
        <v>3</v>
      </c>
      <c r="B8" s="39" t="str">
        <f t="shared" si="0"/>
        <v>Kincses Bence</v>
      </c>
      <c r="C8" s="39" t="str">
        <f t="shared" si="0"/>
        <v>Németh Szabolcs</v>
      </c>
      <c r="D8" s="39" t="str">
        <f t="shared" si="0"/>
        <v>File Szabolcs</v>
      </c>
      <c r="E8" s="39" t="str">
        <f t="shared" si="0"/>
        <v>Herédi Zsolt</v>
      </c>
      <c r="F8" s="16">
        <v>3</v>
      </c>
      <c r="I8" s="36" t="s">
        <v>150</v>
      </c>
      <c r="L8" s="20"/>
      <c r="M8" s="20"/>
      <c r="N8" s="20"/>
      <c r="O8" s="20"/>
    </row>
    <row r="9" spans="1:15" x14ac:dyDescent="0.25">
      <c r="A9" s="14">
        <v>4</v>
      </c>
      <c r="B9" s="39" t="str">
        <f t="shared" si="0"/>
        <v>Kovács Balázs</v>
      </c>
      <c r="C9" s="39" t="str">
        <f t="shared" si="0"/>
        <v>Tasnádi Attila</v>
      </c>
      <c r="D9" s="39" t="str">
        <f t="shared" si="0"/>
        <v>Francois Noble</v>
      </c>
      <c r="E9" s="39" t="str">
        <f t="shared" si="0"/>
        <v>Lipcsei Árpád</v>
      </c>
      <c r="F9" s="16">
        <v>4</v>
      </c>
      <c r="I9" s="36" t="s">
        <v>146</v>
      </c>
      <c r="L9" s="20"/>
      <c r="M9" s="20"/>
      <c r="N9" s="20"/>
      <c r="O9" s="20"/>
    </row>
    <row r="10" spans="1:15" x14ac:dyDescent="0.25">
      <c r="A10" s="14">
        <v>5</v>
      </c>
      <c r="B10" s="39" t="str">
        <f>VLOOKUP(CONCATENATE(LEFT(B$4,1),ROW()-5),nevezettek,3,FALSE)</f>
        <v>Nemes Márton</v>
      </c>
      <c r="C10" s="39" t="str">
        <f t="shared" si="0"/>
        <v>Theisz János</v>
      </c>
      <c r="D10" s="39" t="str">
        <f t="shared" si="0"/>
        <v>Sarkadi-Nagy András</v>
      </c>
      <c r="E10" s="39" t="str">
        <f t="shared" si="0"/>
        <v>Potoczky András</v>
      </c>
      <c r="F10" s="16">
        <v>5</v>
      </c>
      <c r="I10" s="36" t="s">
        <v>147</v>
      </c>
      <c r="L10" s="20"/>
      <c r="M10" s="20"/>
      <c r="N10" s="20"/>
      <c r="O10" s="20"/>
    </row>
    <row r="11" spans="1:15" x14ac:dyDescent="0.25">
      <c r="A11" s="14">
        <v>6</v>
      </c>
      <c r="B11" s="39" t="str">
        <f t="shared" si="0"/>
        <v>Soós Gábor</v>
      </c>
      <c r="C11" s="39" t="str">
        <f t="shared" si="0"/>
        <v>Vajda Bertalan</v>
      </c>
      <c r="D11" s="39" t="str">
        <f t="shared" si="0"/>
        <v>Takács Zsolt</v>
      </c>
      <c r="E11" s="39" t="str">
        <f t="shared" si="0"/>
        <v>Puskás Péter</v>
      </c>
      <c r="F11" s="16">
        <v>6</v>
      </c>
      <c r="I11" s="36" t="s">
        <v>148</v>
      </c>
      <c r="L11" s="20"/>
      <c r="M11" s="20"/>
      <c r="N11" s="20"/>
      <c r="O11" s="20"/>
    </row>
    <row r="12" spans="1:15" x14ac:dyDescent="0.25">
      <c r="A12" s="14">
        <v>7</v>
      </c>
      <c r="B12" s="39" t="str">
        <f t="shared" si="0"/>
        <v>Szalántzy Kolos</v>
      </c>
      <c r="C12" s="39" t="str">
        <f t="shared" si="0"/>
        <v>Varga Balázs</v>
      </c>
      <c r="D12" s="39" t="str">
        <f t="shared" si="0"/>
        <v>Zovát Csaba</v>
      </c>
      <c r="E12" s="39" t="str">
        <f t="shared" si="0"/>
        <v>T. Szabó Gábor</v>
      </c>
      <c r="F12" s="16">
        <v>7</v>
      </c>
      <c r="L12" s="20"/>
      <c r="M12" s="20"/>
      <c r="N12" s="20"/>
      <c r="O12" s="20"/>
    </row>
    <row r="13" spans="1:15" x14ac:dyDescent="0.25">
      <c r="A13" s="14">
        <v>8</v>
      </c>
      <c r="B13" s="39" t="str">
        <f t="shared" si="0"/>
        <v>Wiandt András</v>
      </c>
      <c r="C13" s="39" t="str">
        <f t="shared" si="0"/>
        <v>Vibostyok Sándor</v>
      </c>
      <c r="D13" s="46"/>
      <c r="E13" s="46"/>
      <c r="F13" s="16">
        <v>8</v>
      </c>
      <c r="L13" s="20"/>
      <c r="M13" s="20"/>
      <c r="N13" s="20"/>
      <c r="O13" s="20"/>
    </row>
    <row r="14" spans="1:15" x14ac:dyDescent="0.25">
      <c r="A14" s="37">
        <v>9</v>
      </c>
      <c r="B14" s="20"/>
      <c r="C14" s="46"/>
      <c r="D14" s="46"/>
      <c r="E14" s="46"/>
      <c r="F14" s="16">
        <v>9</v>
      </c>
      <c r="L14" s="20"/>
      <c r="M14" s="20"/>
      <c r="N14" s="20"/>
      <c r="O14" s="20"/>
    </row>
    <row r="15" spans="1:15" x14ac:dyDescent="0.25">
      <c r="B15" s="20"/>
      <c r="C15" s="18"/>
      <c r="D15" s="18"/>
      <c r="E15" s="18"/>
      <c r="F15" s="18"/>
      <c r="L15" s="20"/>
      <c r="M15" s="20"/>
      <c r="N15" s="20"/>
      <c r="O15" s="20"/>
    </row>
    <row r="16" spans="1:15" x14ac:dyDescent="0.25">
      <c r="B16" s="28" t="s">
        <v>4</v>
      </c>
      <c r="C16" s="18" t="s">
        <v>5</v>
      </c>
      <c r="D16" s="38" t="s">
        <v>500</v>
      </c>
      <c r="E16" s="38"/>
      <c r="L16" s="20"/>
      <c r="M16" s="20"/>
      <c r="N16" s="20"/>
      <c r="O16" s="20"/>
    </row>
    <row r="17" spans="1:15" x14ac:dyDescent="0.25">
      <c r="B17" s="29" t="s">
        <v>49</v>
      </c>
      <c r="C17" s="29" t="s">
        <v>49</v>
      </c>
      <c r="D17" s="29" t="s">
        <v>49</v>
      </c>
      <c r="E17" s="38"/>
      <c r="L17" s="20"/>
      <c r="M17" s="20"/>
      <c r="N17" s="20"/>
      <c r="O17" s="20"/>
    </row>
    <row r="18" spans="1:15" x14ac:dyDescent="0.25">
      <c r="A18" s="14">
        <v>1</v>
      </c>
      <c r="B18" s="39" t="str">
        <f t="shared" ref="B18:D24" si="1">VLOOKUP(CONCATENATE(LEFT(B$16,1),ROW()-17),nevezettek,3,FALSE)</f>
        <v>Bánfalvi Zsolt</v>
      </c>
      <c r="C18" s="39" t="str">
        <f t="shared" si="1"/>
        <v>Balikó Tamás</v>
      </c>
      <c r="D18" s="39" t="str">
        <f t="shared" si="1"/>
        <v>Dr. Sárhegyi István</v>
      </c>
      <c r="E18" s="41"/>
      <c r="F18" s="16">
        <v>1</v>
      </c>
      <c r="L18" s="20"/>
      <c r="M18" s="20"/>
      <c r="N18" s="20"/>
      <c r="O18" s="20"/>
    </row>
    <row r="19" spans="1:15" x14ac:dyDescent="0.25">
      <c r="A19" s="14">
        <v>2</v>
      </c>
      <c r="B19" s="39" t="str">
        <f t="shared" si="1"/>
        <v>Dörnyei István</v>
      </c>
      <c r="C19" s="39" t="str">
        <f t="shared" si="1"/>
        <v>Hartmann Csaba</v>
      </c>
      <c r="D19" s="39" t="str">
        <f t="shared" si="1"/>
        <v>Fülöp Bence</v>
      </c>
      <c r="E19" s="41"/>
      <c r="F19" s="16">
        <v>2</v>
      </c>
      <c r="L19" s="20"/>
      <c r="M19" s="20"/>
      <c r="N19" s="20"/>
      <c r="O19" s="20"/>
    </row>
    <row r="20" spans="1:15" x14ac:dyDescent="0.25">
      <c r="A20" s="14">
        <v>3</v>
      </c>
      <c r="B20" s="39" t="str">
        <f t="shared" si="1"/>
        <v>Farkas Zoltán</v>
      </c>
      <c r="C20" s="39" t="str">
        <f t="shared" si="1"/>
        <v>Hovanyecz András</v>
      </c>
      <c r="D20" s="39" t="str">
        <f t="shared" si="1"/>
        <v>Gulcsik Péter</v>
      </c>
      <c r="E20" s="41"/>
      <c r="F20" s="16">
        <v>3</v>
      </c>
      <c r="L20" s="20"/>
      <c r="M20" s="20"/>
      <c r="N20" s="20"/>
      <c r="O20" s="20"/>
    </row>
    <row r="21" spans="1:15" x14ac:dyDescent="0.25">
      <c r="A21" s="14">
        <v>4</v>
      </c>
      <c r="B21" s="39" t="str">
        <f t="shared" si="1"/>
        <v>Hambalkó Márk</v>
      </c>
      <c r="C21" s="39" t="str">
        <f t="shared" si="1"/>
        <v>Kocsis Tamás</v>
      </c>
      <c r="D21" s="39" t="str">
        <f t="shared" si="1"/>
        <v>Mihálylovics Andrej</v>
      </c>
      <c r="E21" s="41"/>
      <c r="F21" s="16">
        <v>4</v>
      </c>
      <c r="L21" s="20"/>
      <c r="M21" s="20"/>
      <c r="N21" s="20"/>
      <c r="O21" s="20"/>
    </row>
    <row r="22" spans="1:15" x14ac:dyDescent="0.25">
      <c r="A22" s="14">
        <v>5</v>
      </c>
      <c r="B22" s="39" t="str">
        <f t="shared" si="1"/>
        <v>Katona Mátyás</v>
      </c>
      <c r="C22" s="39" t="str">
        <f t="shared" si="1"/>
        <v>Lajtai László</v>
      </c>
      <c r="D22" s="39" t="str">
        <f t="shared" si="1"/>
        <v>Mike van Stein</v>
      </c>
      <c r="E22" s="41"/>
      <c r="F22" s="16">
        <v>5</v>
      </c>
      <c r="L22" s="20"/>
      <c r="M22" s="20"/>
      <c r="N22" s="20"/>
      <c r="O22" s="20"/>
    </row>
    <row r="23" spans="1:15" x14ac:dyDescent="0.25">
      <c r="A23" s="14">
        <v>6</v>
      </c>
      <c r="B23" s="39" t="str">
        <f t="shared" si="1"/>
        <v>Őrhidi Mátyás</v>
      </c>
      <c r="C23" s="39" t="str">
        <f t="shared" si="1"/>
        <v>Makkai Bonifác </v>
      </c>
      <c r="D23" s="39" t="str">
        <f t="shared" si="1"/>
        <v>Neszveda Gábor</v>
      </c>
      <c r="E23" s="41"/>
      <c r="F23" s="16">
        <v>6</v>
      </c>
      <c r="L23" s="20"/>
      <c r="M23" s="20"/>
      <c r="N23" s="20"/>
      <c r="O23" s="20"/>
    </row>
    <row r="24" spans="1:15" x14ac:dyDescent="0.25">
      <c r="A24" s="14">
        <v>7</v>
      </c>
      <c r="B24" s="39" t="str">
        <f t="shared" si="1"/>
        <v>Szöllösi Imre</v>
      </c>
      <c r="C24" s="39" t="str">
        <f t="shared" si="1"/>
        <v>Tibor Z. Petényi</v>
      </c>
      <c r="D24" s="39" t="str">
        <f t="shared" si="1"/>
        <v>Wager György</v>
      </c>
      <c r="E24" s="41"/>
      <c r="F24" s="16">
        <v>7</v>
      </c>
      <c r="L24" s="20"/>
      <c r="M24" s="20"/>
      <c r="N24" s="20"/>
      <c r="O24" s="20"/>
    </row>
    <row r="25" spans="1:15" x14ac:dyDescent="0.25">
      <c r="A25" s="37">
        <v>8</v>
      </c>
      <c r="B25" s="46"/>
      <c r="C25" s="45"/>
      <c r="D25" s="38"/>
      <c r="E25" s="41"/>
      <c r="F25" s="16">
        <v>8</v>
      </c>
    </row>
    <row r="26" spans="1:15" x14ac:dyDescent="0.25">
      <c r="A26" s="37">
        <v>9</v>
      </c>
      <c r="B26" s="38"/>
      <c r="C26" s="37"/>
      <c r="D26" s="38"/>
      <c r="E26" s="41"/>
      <c r="F26" s="16">
        <v>9</v>
      </c>
    </row>
    <row r="27" spans="1:15" x14ac:dyDescent="0.25">
      <c r="A27" s="37"/>
      <c r="B27" s="38"/>
      <c r="C27" s="37"/>
      <c r="D27" s="38"/>
      <c r="E27" s="38"/>
      <c r="F27" s="16"/>
    </row>
    <row r="28" spans="1:15" x14ac:dyDescent="0.25">
      <c r="B28" s="44" t="s">
        <v>489</v>
      </c>
      <c r="C28" s="37"/>
    </row>
    <row r="29" spans="1:15" x14ac:dyDescent="0.25">
      <c r="B29" s="44" t="s">
        <v>490</v>
      </c>
      <c r="C29" s="37"/>
      <c r="E29" s="19"/>
    </row>
    <row r="30" spans="1:15" x14ac:dyDescent="0.25">
      <c r="C30" s="37"/>
      <c r="E30" s="19"/>
    </row>
    <row r="31" spans="1:15" x14ac:dyDescent="0.25">
      <c r="C31" s="37"/>
    </row>
    <row r="32" spans="1:15" x14ac:dyDescent="0.25">
      <c r="C32" s="37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D19" sqref="D19:D21"/>
    </sheetView>
  </sheetViews>
  <sheetFormatPr defaultRowHeight="15" x14ac:dyDescent="0.25"/>
  <cols>
    <col min="1" max="8" width="12.140625" customWidth="1"/>
    <col min="9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31"/>
      <c r="B1" s="75" t="str">
        <f t="shared" ref="B1:J1" ca="1" si="0">VLOOKUP(CONCATENATE(LEFT($A$2,1),COLUMN()-1),nevezettek,3,FALSE)</f>
        <v>Dr. Sárhegyi István</v>
      </c>
      <c r="C1" s="75" t="str">
        <f t="shared" ca="1" si="0"/>
        <v>Fülöp Bence</v>
      </c>
      <c r="D1" s="75" t="str">
        <f t="shared" ca="1" si="0"/>
        <v>Gulcsik Péter</v>
      </c>
      <c r="E1" s="75" t="str">
        <f t="shared" ca="1" si="0"/>
        <v>Mihálylovics Andrej</v>
      </c>
      <c r="F1" s="75" t="str">
        <f t="shared" ca="1" si="0"/>
        <v>Mike van Stein</v>
      </c>
      <c r="G1" s="75" t="str">
        <f t="shared" ca="1" si="0"/>
        <v>Neszveda Gábor</v>
      </c>
      <c r="H1" s="75" t="str">
        <f t="shared" ca="1" si="0"/>
        <v>Wager György</v>
      </c>
      <c r="I1" s="75" t="e">
        <f t="shared" ca="1" si="0"/>
        <v>#N/A</v>
      </c>
      <c r="J1" s="84" t="e">
        <f t="shared" ca="1" si="0"/>
        <v>#N/A</v>
      </c>
      <c r="K1" s="87" t="s">
        <v>43</v>
      </c>
      <c r="L1" s="90" t="s">
        <v>74</v>
      </c>
      <c r="M1" s="93" t="s">
        <v>73</v>
      </c>
      <c r="N1" s="78" t="s">
        <v>80</v>
      </c>
      <c r="O1" s="81" t="s">
        <v>502</v>
      </c>
      <c r="P1" s="7"/>
    </row>
    <row r="2" spans="1:21" x14ac:dyDescent="0.25">
      <c r="A2" s="32" t="str">
        <f ca="1">RIGHT(CELL("filename",A1),6)</f>
        <v>G liga</v>
      </c>
      <c r="B2" s="76"/>
      <c r="C2" s="76"/>
      <c r="D2" s="76"/>
      <c r="E2" s="76"/>
      <c r="F2" s="76"/>
      <c r="G2" s="76"/>
      <c r="H2" s="76"/>
      <c r="I2" s="76"/>
      <c r="J2" s="85"/>
      <c r="K2" s="88"/>
      <c r="L2" s="91"/>
      <c r="M2" s="94"/>
      <c r="N2" s="79"/>
      <c r="O2" s="82"/>
      <c r="P2" s="7"/>
      <c r="Q2" s="34"/>
    </row>
    <row r="3" spans="1:21" x14ac:dyDescent="0.25">
      <c r="A3" s="33">
        <f ca="1">COUNTIF(Elérhetőségek!F:F,LEFT(A2,1))</f>
        <v>7</v>
      </c>
      <c r="B3" s="77"/>
      <c r="C3" s="77"/>
      <c r="D3" s="77"/>
      <c r="E3" s="77"/>
      <c r="F3" s="77"/>
      <c r="G3" s="77"/>
      <c r="H3" s="77"/>
      <c r="I3" s="77"/>
      <c r="J3" s="86"/>
      <c r="K3" s="89"/>
      <c r="L3" s="92"/>
      <c r="M3" s="95"/>
      <c r="N3" s="80"/>
      <c r="O3" s="83"/>
      <c r="P3" s="7"/>
      <c r="Q3" s="35"/>
    </row>
    <row r="4" spans="1:21" ht="15" customHeight="1" x14ac:dyDescent="0.25">
      <c r="A4" s="75" t="str">
        <f ca="1">B1</f>
        <v>Dr. Sárhegyi István</v>
      </c>
      <c r="B4" s="57"/>
      <c r="C4" s="52" t="s">
        <v>146</v>
      </c>
      <c r="D4" s="52"/>
      <c r="E4" s="52"/>
      <c r="F4" s="52"/>
      <c r="G4" s="52"/>
      <c r="H4" s="52"/>
      <c r="I4" s="52"/>
      <c r="J4" s="72"/>
      <c r="K4" s="60">
        <f>5*(COUNTIF(B4:J6,"5/0")+COUNTIF(B4:J6,"4/1")+COUNTIF(B4:J6,"3/2")+COUNTIF(B4:J6,"5/-"))+3*COUNTIF(B4:J6,"2/3")+2*COUNTIF(B4:J6,"1/4")+COUNTIF(B4:J6,"0/5")+0.01*L4+0.0001*(M4-N4)</f>
        <v>0.99950000000000006</v>
      </c>
      <c r="L4" s="63">
        <f>1*COUNTIF(B4:J6,"5/0")+1*COUNTIF(B4:J6,"4/1")+1*COUNTIF(B4:J6,"3/2")+1*COUNTIF(B4:J6,"5/-")+0*COUNTIF(B4:J6,"2/3")+0*COUNTIF(B4:J6,"1/4")+0*COUNTIF(B4:J6,"0/5")</f>
        <v>0</v>
      </c>
      <c r="M4" s="66">
        <f>5*COUNTIF(B4:J6,"5/0")+4*COUNTIF(B4:J6,"4/1")+3*COUNTIF(B4:J6,"3/2")+5*COUNTIF(B4:J6,"5/-")+2*COUNTIF(B4:J6,"2/3")+1*COUNTIF(B4:J6,"1/4")+0*COUNTIF(B4:J6,"0/5")</f>
        <v>0</v>
      </c>
      <c r="N4" s="69">
        <f>0*COUNTIF(B4:J6,"5/0")+1*COUNTIF(B4:J6,"4/1")+2*COUNTIF(B4:J6,"3/2")+3*COUNTIF(B4:J6,"2/3")+4*COUNTIF(B4:J6,"1/4")+5*COUNTIF(B4:J6,"0/5")+5*COUNTIF(B4:J6,"-/5")</f>
        <v>5</v>
      </c>
      <c r="O4" s="55">
        <f>RANK(K4,K$4:K$30)</f>
        <v>3</v>
      </c>
      <c r="P4" s="12"/>
    </row>
    <row r="5" spans="1:21" x14ac:dyDescent="0.25">
      <c r="A5" s="76"/>
      <c r="B5" s="58"/>
      <c r="C5" s="53"/>
      <c r="D5" s="53"/>
      <c r="E5" s="53"/>
      <c r="F5" s="53"/>
      <c r="G5" s="53"/>
      <c r="H5" s="53"/>
      <c r="I5" s="53"/>
      <c r="J5" s="73"/>
      <c r="K5" s="61"/>
      <c r="L5" s="64"/>
      <c r="M5" s="67"/>
      <c r="N5" s="70"/>
      <c r="O5" s="56"/>
      <c r="P5" s="5"/>
      <c r="T5" s="30"/>
      <c r="U5" s="30"/>
    </row>
    <row r="6" spans="1:21" x14ac:dyDescent="0.25">
      <c r="A6" s="77"/>
      <c r="B6" s="59"/>
      <c r="C6" s="54"/>
      <c r="D6" s="54"/>
      <c r="E6" s="54"/>
      <c r="F6" s="54"/>
      <c r="G6" s="54"/>
      <c r="H6" s="54"/>
      <c r="I6" s="54"/>
      <c r="J6" s="74"/>
      <c r="K6" s="62"/>
      <c r="L6" s="65"/>
      <c r="M6" s="68"/>
      <c r="N6" s="71"/>
      <c r="O6" s="50">
        <f>IFERROR(K4/SUM(M4:N6),0)</f>
        <v>0.19990000000000002</v>
      </c>
      <c r="P6" s="13"/>
    </row>
    <row r="7" spans="1:21" x14ac:dyDescent="0.25">
      <c r="A7" s="75" t="str">
        <f ca="1">C1</f>
        <v>Fülöp Bence</v>
      </c>
      <c r="B7" s="52" t="s">
        <v>145</v>
      </c>
      <c r="C7" s="57"/>
      <c r="D7" s="52" t="s">
        <v>78</v>
      </c>
      <c r="E7" s="52"/>
      <c r="F7" s="52"/>
      <c r="G7" s="52"/>
      <c r="H7" s="52"/>
      <c r="I7" s="52"/>
      <c r="J7" s="72"/>
      <c r="K7" s="60">
        <f>5*(COUNTIF(B7:J9,"5/0")+COUNTIF(B7:J9,"4/1")+COUNTIF(B7:J9,"3/2")+COUNTIF(B7:J9,"5/-"))+3*COUNTIF(B7:J9,"2/3")+2*COUNTIF(B7:J9,"1/4")+COUNTIF(B7:J9,"0/5")+0.01*L7+0.0001*(M7-N7)</f>
        <v>10.0206</v>
      </c>
      <c r="L7" s="63">
        <f>1*COUNTIF(B7:J9,"5/0")+1*COUNTIF(B7:J9,"4/1")+1*COUNTIF(B7:J9,"3/2")+1*COUNTIF(B7:J9,"5/-")+0*COUNTIF(B7:J9,"2/3")+0*COUNTIF(B7:J9,"1/4")+0*COUNTIF(B7:J9,"0/5")</f>
        <v>2</v>
      </c>
      <c r="M7" s="66">
        <f>5*COUNTIF(B7:J9,"5/0")+4*COUNTIF(B7:J9,"4/1")+3*COUNTIF(B7:J9,"3/2")+5*COUNTIF(B7:J9,"5/-")+2*COUNTIF(B7:J9,"2/3")+1*COUNTIF(B7:J9,"1/4")+0*COUNTIF(B7:J9,"0/5")</f>
        <v>8</v>
      </c>
      <c r="N7" s="69">
        <f>0*COUNTIF(B7:J9,"5/0")+1*COUNTIF(B7:J9,"4/1")+2*COUNTIF(B7:J9,"3/2")+3*COUNTIF(B7:J9,"2/3")+4*COUNTIF(B7:J9,"1/4")+5*COUNTIF(B7:J9,"0/5")+5*COUNTIF(B7:J9,"-/5")</f>
        <v>2</v>
      </c>
      <c r="O7" s="55">
        <f>RANK(K7,K$4:K$30)</f>
        <v>1</v>
      </c>
      <c r="P7" s="13"/>
      <c r="R7" s="6"/>
    </row>
    <row r="8" spans="1:21" x14ac:dyDescent="0.25">
      <c r="A8" s="76"/>
      <c r="B8" s="53"/>
      <c r="C8" s="58"/>
      <c r="D8" s="53"/>
      <c r="E8" s="53"/>
      <c r="F8" s="53"/>
      <c r="G8" s="53"/>
      <c r="H8" s="53"/>
      <c r="I8" s="53"/>
      <c r="J8" s="73"/>
      <c r="K8" s="61"/>
      <c r="L8" s="64"/>
      <c r="M8" s="67"/>
      <c r="N8" s="70"/>
      <c r="O8" s="56"/>
      <c r="P8" s="3"/>
      <c r="R8" s="6"/>
      <c r="T8" s="30"/>
      <c r="U8" s="30"/>
    </row>
    <row r="9" spans="1:21" x14ac:dyDescent="0.25">
      <c r="A9" s="77"/>
      <c r="B9" s="54"/>
      <c r="C9" s="59"/>
      <c r="D9" s="54"/>
      <c r="E9" s="54"/>
      <c r="F9" s="54"/>
      <c r="G9" s="54"/>
      <c r="H9" s="54"/>
      <c r="I9" s="54"/>
      <c r="J9" s="74"/>
      <c r="K9" s="62"/>
      <c r="L9" s="65"/>
      <c r="M9" s="68"/>
      <c r="N9" s="71"/>
      <c r="O9" s="50">
        <f>IFERROR(K7/SUM(M7:N9),0)</f>
        <v>1.00206</v>
      </c>
      <c r="P9" s="13"/>
      <c r="R9" s="11"/>
    </row>
    <row r="10" spans="1:21" x14ac:dyDescent="0.25">
      <c r="A10" s="75" t="str">
        <f ca="1">D1</f>
        <v>Gulcsik Péter</v>
      </c>
      <c r="B10" s="52"/>
      <c r="C10" s="52" t="s">
        <v>79</v>
      </c>
      <c r="D10" s="57"/>
      <c r="E10" s="52"/>
      <c r="F10" s="52"/>
      <c r="G10" s="52" t="s">
        <v>145</v>
      </c>
      <c r="H10" s="52"/>
      <c r="I10" s="52"/>
      <c r="J10" s="72"/>
      <c r="K10" s="60">
        <f>5*(COUNTIF(B10:J12,"5/0")+COUNTIF(B10:J12,"4/1")+COUNTIF(B10:J12,"3/2")+COUNTIF(B10:J12,"5/-"))+3*COUNTIF(B10:J12,"2/3")+2*COUNTIF(B10:J12,"1/4")+COUNTIF(B10:J12,"0/5")+0.01*L10+0.0001*(M10-N10)</f>
        <v>8.0104000000000006</v>
      </c>
      <c r="L10" s="63">
        <f>1*COUNTIF(B10:J12,"5/0")+1*COUNTIF(B10:J12,"4/1")+1*COUNTIF(B10:J12,"3/2")+1*COUNTIF(B10:J12,"5/-")+0*COUNTIF(B10:J12,"2/3")+0*COUNTIF(B10:J12,"1/4")+0*COUNTIF(B10:J12,"0/5")</f>
        <v>1</v>
      </c>
      <c r="M10" s="66">
        <f>5*COUNTIF(B10:J12,"5/0")+4*COUNTIF(B10:J12,"4/1")+3*COUNTIF(B10:J12,"3/2")+5*COUNTIF(B10:J12,"5/-")+2*COUNTIF(B10:J12,"2/3")+1*COUNTIF(B10:J12,"1/4")+0*COUNTIF(B10:J12,"0/5")</f>
        <v>7</v>
      </c>
      <c r="N10" s="69">
        <f>0*COUNTIF(B10:J12,"5/0")+1*COUNTIF(B10:J12,"4/1")+2*COUNTIF(B10:J12,"3/2")+3*COUNTIF(B10:J12,"2/3")+4*COUNTIF(B10:J12,"1/4")+5*COUNTIF(B10:J12,"0/5")+5*COUNTIF(B10:J12,"-/5")</f>
        <v>3</v>
      </c>
      <c r="O10" s="55">
        <f>RANK(K10,K$4:K$30)</f>
        <v>2</v>
      </c>
      <c r="P10" s="13"/>
    </row>
    <row r="11" spans="1:21" x14ac:dyDescent="0.25">
      <c r="A11" s="76"/>
      <c r="B11" s="53"/>
      <c r="C11" s="53"/>
      <c r="D11" s="58"/>
      <c r="E11" s="53"/>
      <c r="F11" s="53"/>
      <c r="G11" s="53"/>
      <c r="H11" s="53"/>
      <c r="I11" s="53"/>
      <c r="J11" s="73"/>
      <c r="K11" s="61"/>
      <c r="L11" s="64"/>
      <c r="M11" s="67"/>
      <c r="N11" s="70"/>
      <c r="O11" s="56"/>
      <c r="P11" s="2"/>
      <c r="R11" s="9"/>
      <c r="S11" s="1"/>
    </row>
    <row r="12" spans="1:21" x14ac:dyDescent="0.25">
      <c r="A12" s="77"/>
      <c r="B12" s="54"/>
      <c r="C12" s="54"/>
      <c r="D12" s="59"/>
      <c r="E12" s="54"/>
      <c r="F12" s="54"/>
      <c r="G12" s="54"/>
      <c r="H12" s="54"/>
      <c r="I12" s="54"/>
      <c r="J12" s="74"/>
      <c r="K12" s="62"/>
      <c r="L12" s="65"/>
      <c r="M12" s="68"/>
      <c r="N12" s="71"/>
      <c r="O12" s="50">
        <f>IFERROR(K10/SUM(M10:N12),0)</f>
        <v>0.80104000000000009</v>
      </c>
      <c r="P12" s="13"/>
    </row>
    <row r="13" spans="1:21" x14ac:dyDescent="0.25">
      <c r="A13" s="75" t="str">
        <f ca="1">E1</f>
        <v>Mihálylovics Andrej</v>
      </c>
      <c r="B13" s="52"/>
      <c r="C13" s="52"/>
      <c r="D13" s="52"/>
      <c r="E13" s="57"/>
      <c r="F13" s="52"/>
      <c r="G13" s="52"/>
      <c r="H13" s="52"/>
      <c r="I13" s="52"/>
      <c r="J13" s="72"/>
      <c r="K13" s="60">
        <f>5*(COUNTIF(B13:J15,"5/0")+COUNTIF(B13:J15,"4/1")+COUNTIF(B13:J15,"3/2")+COUNTIF(B13:J15,"5/-"))+3*COUNTIF(B13:J15,"2/3")+2*COUNTIF(B13:J15,"1/4")+COUNTIF(B13:J15,"0/5")+0.01*L13+0.0001*(M13-N13)</f>
        <v>0</v>
      </c>
      <c r="L13" s="63">
        <f>1*COUNTIF(B13:J15,"5/0")+1*COUNTIF(B13:J15,"4/1")+1*COUNTIF(B13:J15,"3/2")+1*COUNTIF(B13:J15,"5/-")+0*COUNTIF(B13:J15,"2/3")+0*COUNTIF(B13:J15,"1/4")+0*COUNTIF(B13:J15,"0/5")</f>
        <v>0</v>
      </c>
      <c r="M13" s="66">
        <f>5*COUNTIF(B13:J15,"5/0")+4*COUNTIF(B13:J15,"4/1")+3*COUNTIF(B13:J15,"3/2")+5*COUNTIF(B13:J15,"5/-")+2*COUNTIF(B13:J15,"2/3")+1*COUNTIF(B13:J15,"1/4")+0*COUNTIF(B13:J15,"0/5")</f>
        <v>0</v>
      </c>
      <c r="N13" s="69">
        <f>0*COUNTIF(B13:J15,"5/0")+1*COUNTIF(B13:J15,"4/1")+2*COUNTIF(B13:J15,"3/2")+3*COUNTIF(B13:J15,"2/3")+4*COUNTIF(B13:J15,"1/4")+5*COUNTIF(B13:J15,"0/5")+5*COUNTIF(B13:J15,"-/5")</f>
        <v>0</v>
      </c>
      <c r="O13" s="55">
        <f>RANK(K13,K$4:K$30)</f>
        <v>5</v>
      </c>
      <c r="P13" s="13"/>
    </row>
    <row r="14" spans="1:21" x14ac:dyDescent="0.25">
      <c r="A14" s="76"/>
      <c r="B14" s="53"/>
      <c r="C14" s="53"/>
      <c r="D14" s="53"/>
      <c r="E14" s="58"/>
      <c r="F14" s="53"/>
      <c r="G14" s="53"/>
      <c r="H14" s="53"/>
      <c r="I14" s="53"/>
      <c r="J14" s="73"/>
      <c r="K14" s="61"/>
      <c r="L14" s="64"/>
      <c r="M14" s="67"/>
      <c r="N14" s="70"/>
      <c r="O14" s="56"/>
      <c r="P14" s="5"/>
      <c r="R14" s="9"/>
      <c r="T14" s="30"/>
      <c r="U14" s="30"/>
    </row>
    <row r="15" spans="1:21" x14ac:dyDescent="0.25">
      <c r="A15" s="77"/>
      <c r="B15" s="54"/>
      <c r="C15" s="54"/>
      <c r="D15" s="54"/>
      <c r="E15" s="59"/>
      <c r="F15" s="54"/>
      <c r="G15" s="54"/>
      <c r="H15" s="54"/>
      <c r="I15" s="54"/>
      <c r="J15" s="74"/>
      <c r="K15" s="62"/>
      <c r="L15" s="65"/>
      <c r="M15" s="68"/>
      <c r="N15" s="71"/>
      <c r="O15" s="50">
        <f>IFERROR(K13/SUM(M13:N15),0)</f>
        <v>0</v>
      </c>
      <c r="P15" s="13"/>
    </row>
    <row r="16" spans="1:21" x14ac:dyDescent="0.25">
      <c r="A16" s="75" t="str">
        <f ca="1">F1</f>
        <v>Mike van Stein</v>
      </c>
      <c r="B16" s="52"/>
      <c r="C16" s="52"/>
      <c r="D16" s="52"/>
      <c r="E16" s="52"/>
      <c r="F16" s="57"/>
      <c r="G16" s="52"/>
      <c r="H16" s="52"/>
      <c r="I16" s="52"/>
      <c r="J16" s="72"/>
      <c r="K16" s="60">
        <f>5*(COUNTIF(B16:J18,"5/0")+COUNTIF(B16:J18,"4/1")+COUNTIF(B16:J18,"3/2")+COUNTIF(B16:J18,"5/-"))+3*COUNTIF(B16:J18,"2/3")+2*COUNTIF(B16:J18,"1/4")+COUNTIF(B16:J18,"0/5")+0.01*L16+0.0001*(M16-N16)</f>
        <v>0</v>
      </c>
      <c r="L16" s="63">
        <f>1*COUNTIF(B16:J18,"5/0")+1*COUNTIF(B16:J18,"4/1")+1*COUNTIF(B16:J18,"3/2")+1*COUNTIF(B16:J18,"5/-")+0*COUNTIF(B16:J18,"2/3")+0*COUNTIF(B16:J18,"1/4")+0*COUNTIF(B16:J18,"0/5")</f>
        <v>0</v>
      </c>
      <c r="M16" s="66">
        <f>5*COUNTIF(B16:J18,"5/0")+4*COUNTIF(B16:J18,"4/1")+3*COUNTIF(B16:J18,"3/2")+5*COUNTIF(B16:J18,"5/-")+2*COUNTIF(B16:J18,"2/3")+1*COUNTIF(B16:J18,"1/4")+0*COUNTIF(B16:J18,"0/5")</f>
        <v>0</v>
      </c>
      <c r="N16" s="69">
        <f>0*COUNTIF(B16:J18,"5/0")+1*COUNTIF(B16:J18,"4/1")+2*COUNTIF(B16:J18,"3/2")+3*COUNTIF(B16:J18,"2/3")+4*COUNTIF(B16:J18,"1/4")+5*COUNTIF(B16:J18,"0/5")+5*COUNTIF(B16:J18,"-/5")</f>
        <v>0</v>
      </c>
      <c r="O16" s="55">
        <f>RANK(K16,K$4:K$30)</f>
        <v>5</v>
      </c>
      <c r="P16" s="13"/>
    </row>
    <row r="17" spans="1:20" x14ac:dyDescent="0.25">
      <c r="A17" s="76"/>
      <c r="B17" s="53"/>
      <c r="C17" s="53"/>
      <c r="D17" s="53"/>
      <c r="E17" s="53"/>
      <c r="F17" s="58"/>
      <c r="G17" s="53"/>
      <c r="H17" s="53"/>
      <c r="I17" s="53"/>
      <c r="J17" s="73"/>
      <c r="K17" s="61"/>
      <c r="L17" s="64"/>
      <c r="M17" s="67"/>
      <c r="N17" s="70"/>
      <c r="O17" s="56"/>
      <c r="P17" s="5"/>
    </row>
    <row r="18" spans="1:20" x14ac:dyDescent="0.25">
      <c r="A18" s="77"/>
      <c r="B18" s="54"/>
      <c r="C18" s="54"/>
      <c r="D18" s="54"/>
      <c r="E18" s="54"/>
      <c r="F18" s="59"/>
      <c r="G18" s="54"/>
      <c r="H18" s="54"/>
      <c r="I18" s="54"/>
      <c r="J18" s="74"/>
      <c r="K18" s="62"/>
      <c r="L18" s="65"/>
      <c r="M18" s="68"/>
      <c r="N18" s="71"/>
      <c r="O18" s="50">
        <f>IFERROR(K16/SUM(M16:N18),0)</f>
        <v>0</v>
      </c>
      <c r="P18" s="13"/>
    </row>
    <row r="19" spans="1:20" x14ac:dyDescent="0.25">
      <c r="A19" s="75" t="str">
        <f ca="1">G1</f>
        <v>Neszveda Gábor</v>
      </c>
      <c r="B19" s="52"/>
      <c r="C19" s="52"/>
      <c r="D19" s="52" t="s">
        <v>146</v>
      </c>
      <c r="E19" s="52"/>
      <c r="F19" s="52"/>
      <c r="G19" s="57"/>
      <c r="H19" s="52"/>
      <c r="I19" s="52"/>
      <c r="J19" s="72"/>
      <c r="K19" s="60">
        <f>5*(COUNTIF(B19:J21,"5/0")+COUNTIF(B19:J21,"4/1")+COUNTIF(B19:J21,"3/2")+COUNTIF(B19:J21,"5/-"))+3*COUNTIF(B19:J21,"2/3")+2*COUNTIF(B19:J21,"1/4")+COUNTIF(B19:J21,"0/5")+0.01*L19+0.0001*(M19-N19)</f>
        <v>0.99950000000000006</v>
      </c>
      <c r="L19" s="63">
        <f>1*COUNTIF(B19:J21,"5/0")+1*COUNTIF(B19:J21,"4/1")+1*COUNTIF(B19:J21,"3/2")+1*COUNTIF(B19:J21,"5/-")+0*COUNTIF(B19:J21,"2/3")+0*COUNTIF(B19:J21,"1/4")+0*COUNTIF(B19:J21,"0/5")</f>
        <v>0</v>
      </c>
      <c r="M19" s="66">
        <f>5*COUNTIF(B19:J21,"5/0")+4*COUNTIF(B19:J21,"4/1")+3*COUNTIF(B19:J21,"3/2")+5*COUNTIF(B19:J21,"5/-")+2*COUNTIF(B19:J21,"2/3")+1*COUNTIF(B19:J21,"1/4")+0*COUNTIF(B19:J21,"0/5")</f>
        <v>0</v>
      </c>
      <c r="N19" s="69">
        <f>0*COUNTIF(B19:J21,"5/0")+1*COUNTIF(B19:J21,"4/1")+2*COUNTIF(B19:J21,"3/2")+3*COUNTIF(B19:J21,"2/3")+4*COUNTIF(B19:J21,"1/4")+5*COUNTIF(B19:J21,"0/5")+5*COUNTIF(B19:J21,"-/5")</f>
        <v>5</v>
      </c>
      <c r="O19" s="55">
        <f>RANK(K19,K$4:K$30)</f>
        <v>3</v>
      </c>
      <c r="P19" s="13"/>
      <c r="R19" s="6"/>
    </row>
    <row r="20" spans="1:20" x14ac:dyDescent="0.25">
      <c r="A20" s="76"/>
      <c r="B20" s="53"/>
      <c r="C20" s="53"/>
      <c r="D20" s="53"/>
      <c r="E20" s="53"/>
      <c r="F20" s="53"/>
      <c r="G20" s="58"/>
      <c r="H20" s="53"/>
      <c r="I20" s="53"/>
      <c r="J20" s="73"/>
      <c r="K20" s="61"/>
      <c r="L20" s="64"/>
      <c r="M20" s="67"/>
      <c r="N20" s="70"/>
      <c r="O20" s="56"/>
      <c r="P20" s="2"/>
      <c r="R20" s="6"/>
    </row>
    <row r="21" spans="1:20" x14ac:dyDescent="0.25">
      <c r="A21" s="77"/>
      <c r="B21" s="54"/>
      <c r="C21" s="54"/>
      <c r="D21" s="54"/>
      <c r="E21" s="54"/>
      <c r="F21" s="54"/>
      <c r="G21" s="59"/>
      <c r="H21" s="54"/>
      <c r="I21" s="54"/>
      <c r="J21" s="74"/>
      <c r="K21" s="62"/>
      <c r="L21" s="65"/>
      <c r="M21" s="68"/>
      <c r="N21" s="71"/>
      <c r="O21" s="50">
        <f>IFERROR(K19/SUM(M19:N21),0)</f>
        <v>0.19990000000000002</v>
      </c>
      <c r="P21" s="13"/>
    </row>
    <row r="22" spans="1:20" x14ac:dyDescent="0.25">
      <c r="A22" s="75" t="str">
        <f ca="1">H1</f>
        <v>Wager György</v>
      </c>
      <c r="B22" s="52"/>
      <c r="C22" s="52"/>
      <c r="D22" s="52"/>
      <c r="E22" s="52"/>
      <c r="F22" s="52"/>
      <c r="G22" s="52"/>
      <c r="H22" s="57"/>
      <c r="I22" s="52"/>
      <c r="J22" s="72"/>
      <c r="K22" s="60">
        <f>5*(COUNTIF(B22:J24,"5/0")+COUNTIF(B22:J24,"4/1")+COUNTIF(B22:J24,"3/2")+COUNTIF(B22:J24,"5/-"))+3*COUNTIF(B22:J24,"2/3")+2*COUNTIF(B22:J24,"1/4")+COUNTIF(B22:J24,"0/5")+0.01*L22+0.0001*(M22-N22)</f>
        <v>0</v>
      </c>
      <c r="L22" s="63">
        <f>1*COUNTIF(B22:J24,"5/0")+1*COUNTIF(B22:J24,"4/1")+1*COUNTIF(B22:J24,"3/2")+1*COUNTIF(B22:J24,"5/-")+0*COUNTIF(B22:J24,"2/3")+0*COUNTIF(B22:J24,"1/4")+0*COUNTIF(B22:J24,"0/5")</f>
        <v>0</v>
      </c>
      <c r="M22" s="66">
        <f>5*COUNTIF(B22:J24,"5/0")+4*COUNTIF(B22:J24,"4/1")+3*COUNTIF(B22:J24,"3/2")+5*COUNTIF(B22:J24,"5/-")+2*COUNTIF(B22:J24,"2/3")+1*COUNTIF(B22:J24,"1/4")+0*COUNTIF(B22:J24,"0/5")</f>
        <v>0</v>
      </c>
      <c r="N22" s="69">
        <f>0*COUNTIF(B22:J24,"5/0")+1*COUNTIF(B22:J24,"4/1")+2*COUNTIF(B22:J24,"3/2")+3*COUNTIF(B22:J24,"2/3")+4*COUNTIF(B22:J24,"1/4")+5*COUNTIF(B22:J24,"0/5")+5*COUNTIF(B22:J24,"-/5")</f>
        <v>0</v>
      </c>
      <c r="O22" s="55">
        <f>RANK(K22,K$4:K$30)</f>
        <v>5</v>
      </c>
      <c r="P22" s="13"/>
    </row>
    <row r="23" spans="1:20" x14ac:dyDescent="0.25">
      <c r="A23" s="76"/>
      <c r="B23" s="53"/>
      <c r="C23" s="53"/>
      <c r="D23" s="53"/>
      <c r="E23" s="53"/>
      <c r="F23" s="53"/>
      <c r="G23" s="53"/>
      <c r="H23" s="58"/>
      <c r="I23" s="53"/>
      <c r="J23" s="73"/>
      <c r="K23" s="61"/>
      <c r="L23" s="64"/>
      <c r="M23" s="67"/>
      <c r="N23" s="70"/>
      <c r="O23" s="56"/>
      <c r="P23" s="2"/>
      <c r="R23" s="10"/>
      <c r="T23" s="4"/>
    </row>
    <row r="24" spans="1:20" x14ac:dyDescent="0.25">
      <c r="A24" s="77"/>
      <c r="B24" s="54"/>
      <c r="C24" s="54"/>
      <c r="D24" s="54"/>
      <c r="E24" s="54"/>
      <c r="F24" s="54"/>
      <c r="G24" s="54"/>
      <c r="H24" s="59"/>
      <c r="I24" s="54"/>
      <c r="J24" s="74"/>
      <c r="K24" s="62"/>
      <c r="L24" s="65"/>
      <c r="M24" s="68"/>
      <c r="N24" s="71"/>
      <c r="O24" s="50">
        <f>IFERROR(K22/SUM(M22:N24),0)</f>
        <v>0</v>
      </c>
      <c r="P24" s="13"/>
    </row>
    <row r="25" spans="1:20" hidden="1" x14ac:dyDescent="0.25">
      <c r="A25" s="75" t="e">
        <f ca="1">I1</f>
        <v>#N/A</v>
      </c>
      <c r="B25" s="52"/>
      <c r="C25" s="52"/>
      <c r="D25" s="52"/>
      <c r="E25" s="52"/>
      <c r="F25" s="52"/>
      <c r="G25" s="52"/>
      <c r="H25" s="52"/>
      <c r="I25" s="57"/>
      <c r="J25" s="72"/>
      <c r="K25" s="60">
        <f>5*(COUNTIF(B25:J27,"5/0")+COUNTIF(B25:J27,"4/1")+COUNTIF(B25:J27,"3/2")+COUNTIF(B25:J27,"5/-"))+3*COUNTIF(B25:J27,"2/3")+2*COUNTIF(B25:J27,"1/4")+COUNTIF(B25:J27,"0/5")+0.01*L25+0.0001*(M25-N25)</f>
        <v>0</v>
      </c>
      <c r="L25" s="63">
        <f>1*COUNTIF(B25:J27,"5/0")+1*COUNTIF(B25:J27,"4/1")+1*COUNTIF(B25:J27,"3/2")+1*COUNTIF(B25:J27,"5/-")+0*COUNTIF(B25:J27,"2/3")+0*COUNTIF(B25:J27,"1/4")+0*COUNTIF(B25:J27,"0/5")</f>
        <v>0</v>
      </c>
      <c r="M25" s="66">
        <f>5*COUNTIF(B25:J27,"5/0")+4*COUNTIF(B25:J27,"4/1")+3*COUNTIF(B25:J27,"3/2")+5*COUNTIF(B25:J27,"5/-")+2*COUNTIF(B25:J27,"2/3")+1*COUNTIF(B25:J27,"1/4")+0*COUNTIF(B25:J27,"0/5")</f>
        <v>0</v>
      </c>
      <c r="N25" s="69">
        <f>0*COUNTIF(B25:J27,"5/0")+1*COUNTIF(B25:J27,"4/1")+2*COUNTIF(B25:J27,"3/2")+3*COUNTIF(B25:J27,"2/3")+4*COUNTIF(B25:J27,"1/4")+5*COUNTIF(B25:J27,"0/5")+5*COUNTIF(B25:J27,"-/5")</f>
        <v>0</v>
      </c>
      <c r="O25" s="55"/>
      <c r="P25" s="13"/>
    </row>
    <row r="26" spans="1:20" hidden="1" x14ac:dyDescent="0.25">
      <c r="A26" s="76"/>
      <c r="B26" s="53"/>
      <c r="C26" s="53"/>
      <c r="D26" s="53"/>
      <c r="E26" s="53"/>
      <c r="F26" s="53"/>
      <c r="G26" s="53"/>
      <c r="H26" s="53"/>
      <c r="I26" s="58"/>
      <c r="J26" s="73"/>
      <c r="K26" s="61"/>
      <c r="L26" s="64"/>
      <c r="M26" s="67"/>
      <c r="N26" s="70"/>
      <c r="O26" s="56"/>
      <c r="P26" s="3"/>
    </row>
    <row r="27" spans="1:20" hidden="1" x14ac:dyDescent="0.25">
      <c r="A27" s="77"/>
      <c r="B27" s="54"/>
      <c r="C27" s="54"/>
      <c r="D27" s="54"/>
      <c r="E27" s="54"/>
      <c r="F27" s="54"/>
      <c r="G27" s="54"/>
      <c r="H27" s="54"/>
      <c r="I27" s="59"/>
      <c r="J27" s="74"/>
      <c r="K27" s="62"/>
      <c r="L27" s="65"/>
      <c r="M27" s="68"/>
      <c r="N27" s="71"/>
      <c r="O27" s="50">
        <f>IFERROR(K25/SUM(M25:N27),0)</f>
        <v>0</v>
      </c>
      <c r="P27" s="13"/>
    </row>
    <row r="28" spans="1:20" ht="15" hidden="1" customHeight="1" x14ac:dyDescent="0.25">
      <c r="A28" s="75" t="e">
        <f ca="1">J1</f>
        <v>#N/A</v>
      </c>
      <c r="B28" s="52"/>
      <c r="C28" s="52"/>
      <c r="D28" s="52"/>
      <c r="E28" s="52"/>
      <c r="F28" s="52"/>
      <c r="G28" s="52"/>
      <c r="H28" s="52"/>
      <c r="I28" s="52"/>
      <c r="J28" s="57"/>
      <c r="K28" s="60">
        <f>5*(COUNTIF(B28:J30,"5/0")+COUNTIF(B28:J30,"4/1")+COUNTIF(B28:J30,"3/2")+COUNTIF(B28:J30,"5/-"))+3*COUNTIF(B28:J30,"2/3")+2*COUNTIF(B28:J30,"1/4")+COUNTIF(B28:J30,"0/5")+0.01*L28+0.0001*(M28-N28)</f>
        <v>0</v>
      </c>
      <c r="L28" s="63">
        <f>1*COUNTIF(B28:J30,"5/0")+1*COUNTIF(B28:J30,"4/1")+1*COUNTIF(B28:J30,"3/2")+1*COUNTIF(B28:J30,"5/-")+0*COUNTIF(B28:J30,"2/3")+0*COUNTIF(B28:J30,"1/4")+0*COUNTIF(B28:J30,"0/5")</f>
        <v>0</v>
      </c>
      <c r="M28" s="66">
        <f>5*COUNTIF(B28:J30,"5/0")+4*COUNTIF(B28:J30,"4/1")+3*COUNTIF(B28:J30,"3/2")+5*COUNTIF(B28:J30,"5/-")+2*COUNTIF(B28:J30,"2/3")+1*COUNTIF(B28:J30,"1/4")+0*COUNTIF(B28:J30,"0/5")</f>
        <v>0</v>
      </c>
      <c r="N28" s="69">
        <f>0*COUNTIF(B28:J30,"5/0")+1*COUNTIF(B28:J30,"4/1")+2*COUNTIF(B28:J30,"3/2")+3*COUNTIF(B28:J30,"2/3")+4*COUNTIF(B28:J30,"1/4")+5*COUNTIF(B28:J30,"0/5")+5*COUNTIF(B28:J30,"-/5")</f>
        <v>0</v>
      </c>
      <c r="O28" s="55"/>
      <c r="P28" s="13"/>
    </row>
    <row r="29" spans="1:20" ht="15" hidden="1" customHeight="1" x14ac:dyDescent="0.25">
      <c r="A29" s="76"/>
      <c r="B29" s="53"/>
      <c r="C29" s="53"/>
      <c r="D29" s="53"/>
      <c r="E29" s="53"/>
      <c r="F29" s="53"/>
      <c r="G29" s="53"/>
      <c r="H29" s="53"/>
      <c r="I29" s="53"/>
      <c r="J29" s="58"/>
      <c r="K29" s="61"/>
      <c r="L29" s="64"/>
      <c r="M29" s="67"/>
      <c r="N29" s="70"/>
      <c r="O29" s="56"/>
      <c r="P29" s="3"/>
    </row>
    <row r="30" spans="1:20" ht="15" hidden="1" customHeight="1" x14ac:dyDescent="0.25">
      <c r="A30" s="77"/>
      <c r="B30" s="54"/>
      <c r="C30" s="54"/>
      <c r="D30" s="54"/>
      <c r="E30" s="54"/>
      <c r="F30" s="54"/>
      <c r="G30" s="54"/>
      <c r="H30" s="54"/>
      <c r="I30" s="54"/>
      <c r="J30" s="59"/>
      <c r="K30" s="62"/>
      <c r="L30" s="65"/>
      <c r="M30" s="68"/>
      <c r="N30" s="71"/>
      <c r="O30" s="50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5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4" priority="3" stopIfTrue="1">
      <formula>OFFSET($A$2,(COLUMN()-1)*3-1,(ROW()+2)/3-1,1,1)&lt;&gt;CONCATENATE(RIGHT(B4,1),MID(B4,2,1),LEFT(B4,1))</formula>
    </cfRule>
  </conditionalFormatting>
  <conditionalFormatting sqref="O4 O7 O10 O13 O16 O19 O22 O25 O28">
    <cfRule type="iconSet" priority="1">
      <iconSet iconSet="3Arrows" reverse="1">
        <cfvo type="percent" val="0"/>
        <cfvo type="num" val="2" gte="0"/>
        <cfvo type="num" val="MIN(($A$3-1),MAX($O$4,$O$7,$O$10,$O$13,$O$16,$O$19,$O$22,$O$25,$O$28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A2" sqref="A2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31"/>
      <c r="B1" s="75" t="e">
        <f t="shared" ref="B1:J1" ca="1" si="0">VLOOKUP(CONCATENATE(LEFT($A$2,1),COLUMN()-1),nevezettek,3,FALSE)</f>
        <v>#N/A</v>
      </c>
      <c r="C1" s="75" t="e">
        <f t="shared" ca="1" si="0"/>
        <v>#N/A</v>
      </c>
      <c r="D1" s="75" t="e">
        <f t="shared" ca="1" si="0"/>
        <v>#N/A</v>
      </c>
      <c r="E1" s="75" t="e">
        <f t="shared" ca="1" si="0"/>
        <v>#N/A</v>
      </c>
      <c r="F1" s="75" t="e">
        <f t="shared" ca="1" si="0"/>
        <v>#N/A</v>
      </c>
      <c r="G1" s="75" t="e">
        <f t="shared" ca="1" si="0"/>
        <v>#N/A</v>
      </c>
      <c r="H1" s="75" t="e">
        <f t="shared" ca="1" si="0"/>
        <v>#N/A</v>
      </c>
      <c r="I1" s="75" t="e">
        <f t="shared" ca="1" si="0"/>
        <v>#N/A</v>
      </c>
      <c r="J1" s="84" t="e">
        <f t="shared" ca="1" si="0"/>
        <v>#N/A</v>
      </c>
      <c r="K1" s="87" t="s">
        <v>43</v>
      </c>
      <c r="L1" s="90" t="s">
        <v>74</v>
      </c>
      <c r="M1" s="93" t="s">
        <v>73</v>
      </c>
      <c r="N1" s="78" t="s">
        <v>80</v>
      </c>
      <c r="O1" s="81" t="s">
        <v>502</v>
      </c>
      <c r="P1" s="7"/>
    </row>
    <row r="2" spans="1:21" x14ac:dyDescent="0.25">
      <c r="A2" s="32" t="str">
        <f ca="1">RIGHT(CELL("filename",A1),6)</f>
        <v>H liga</v>
      </c>
      <c r="B2" s="76"/>
      <c r="C2" s="76"/>
      <c r="D2" s="76"/>
      <c r="E2" s="76"/>
      <c r="F2" s="76"/>
      <c r="G2" s="76"/>
      <c r="H2" s="76"/>
      <c r="I2" s="76"/>
      <c r="J2" s="85"/>
      <c r="K2" s="88"/>
      <c r="L2" s="91"/>
      <c r="M2" s="94"/>
      <c r="N2" s="79"/>
      <c r="O2" s="82"/>
      <c r="P2" s="7"/>
      <c r="Q2" s="34"/>
    </row>
    <row r="3" spans="1:21" x14ac:dyDescent="0.25">
      <c r="A3" s="33">
        <f ca="1">COUNTIF(Elérhetőségek!F:F,LEFT(A2,1))</f>
        <v>0</v>
      </c>
      <c r="B3" s="77"/>
      <c r="C3" s="77"/>
      <c r="D3" s="77"/>
      <c r="E3" s="77"/>
      <c r="F3" s="77"/>
      <c r="G3" s="77"/>
      <c r="H3" s="77"/>
      <c r="I3" s="77"/>
      <c r="J3" s="86"/>
      <c r="K3" s="89"/>
      <c r="L3" s="92"/>
      <c r="M3" s="95"/>
      <c r="N3" s="80"/>
      <c r="O3" s="83"/>
      <c r="P3" s="7"/>
      <c r="Q3" s="35"/>
    </row>
    <row r="4" spans="1:21" ht="15" customHeight="1" x14ac:dyDescent="0.25">
      <c r="A4" s="75" t="e">
        <f ca="1">B1</f>
        <v>#N/A</v>
      </c>
      <c r="B4" s="57"/>
      <c r="C4" s="52"/>
      <c r="D4" s="52"/>
      <c r="E4" s="52"/>
      <c r="F4" s="52"/>
      <c r="G4" s="52"/>
      <c r="H4" s="52"/>
      <c r="I4" s="52"/>
      <c r="J4" s="72"/>
      <c r="K4" s="60">
        <f>5*(COUNTIF(B4:J6,"5/0")+COUNTIF(B4:J6,"4/1")+COUNTIF(B4:J6,"3/2")+COUNTIF(B4:J6,"5/-"))+3*COUNTIF(B4:J6,"2/3")+2*COUNTIF(B4:J6,"1/4")+COUNTIF(B4:J6,"0/5")+0.01*L4+0.0001*(M4-N4)</f>
        <v>0</v>
      </c>
      <c r="L4" s="63">
        <f>1*COUNTIF(B4:J6,"5/0")+1*COUNTIF(B4:J6,"4/1")+1*COUNTIF(B4:J6,"3/2")+1*COUNTIF(B4:J6,"5/-")+0*COUNTIF(B4:J6,"2/3")+0*COUNTIF(B4:J6,"1/4")+0*COUNTIF(B4:J6,"0/5")</f>
        <v>0</v>
      </c>
      <c r="M4" s="66">
        <f>5*COUNTIF(B4:J6,"5/0")+4*COUNTIF(B4:J6,"4/1")+3*COUNTIF(B4:J6,"3/2")+5*COUNTIF(B4:J6,"5/-")+2*COUNTIF(B4:J6,"2/3")+1*COUNTIF(B4:J6,"1/4")+0*COUNTIF(B4:J6,"0/5")</f>
        <v>0</v>
      </c>
      <c r="N4" s="69">
        <f>0*COUNTIF(B4:J6,"5/0")+1*COUNTIF(B4:J6,"4/1")+2*COUNTIF(B4:J6,"3/2")+3*COUNTIF(B4:J6,"2/3")+4*COUNTIF(B4:J6,"1/4")+5*COUNTIF(B4:J6,"0/5")+5*COUNTIF(B4:J6,"-/5")</f>
        <v>0</v>
      </c>
      <c r="O4" s="55">
        <f>RANK(K4,K$4:K$30)</f>
        <v>1</v>
      </c>
      <c r="P4" s="12"/>
    </row>
    <row r="5" spans="1:21" x14ac:dyDescent="0.25">
      <c r="A5" s="76"/>
      <c r="B5" s="58"/>
      <c r="C5" s="53"/>
      <c r="D5" s="53"/>
      <c r="E5" s="53"/>
      <c r="F5" s="53"/>
      <c r="G5" s="53"/>
      <c r="H5" s="53"/>
      <c r="I5" s="53"/>
      <c r="J5" s="73"/>
      <c r="K5" s="61"/>
      <c r="L5" s="64"/>
      <c r="M5" s="67"/>
      <c r="N5" s="70"/>
      <c r="O5" s="56"/>
      <c r="P5" s="5"/>
      <c r="T5" s="30"/>
      <c r="U5" s="30"/>
    </row>
    <row r="6" spans="1:21" x14ac:dyDescent="0.25">
      <c r="A6" s="77"/>
      <c r="B6" s="59"/>
      <c r="C6" s="54"/>
      <c r="D6" s="54"/>
      <c r="E6" s="54"/>
      <c r="F6" s="54"/>
      <c r="G6" s="54"/>
      <c r="H6" s="54"/>
      <c r="I6" s="54"/>
      <c r="J6" s="74"/>
      <c r="K6" s="62"/>
      <c r="L6" s="65"/>
      <c r="M6" s="68"/>
      <c r="N6" s="71"/>
      <c r="O6" s="50">
        <f>IFERROR(K4/SUM(M4:N6),0)</f>
        <v>0</v>
      </c>
      <c r="P6" s="13"/>
    </row>
    <row r="7" spans="1:21" x14ac:dyDescent="0.25">
      <c r="A7" s="75" t="e">
        <f ca="1">C1</f>
        <v>#N/A</v>
      </c>
      <c r="B7" s="52"/>
      <c r="C7" s="57"/>
      <c r="D7" s="52"/>
      <c r="E7" s="52"/>
      <c r="F7" s="52"/>
      <c r="G7" s="52"/>
      <c r="H7" s="52"/>
      <c r="I7" s="52"/>
      <c r="J7" s="72"/>
      <c r="K7" s="60">
        <f>5*(COUNTIF(B7:J9,"5/0")+COUNTIF(B7:J9,"4/1")+COUNTIF(B7:J9,"3/2")+COUNTIF(B7:J9,"5/-"))+3*COUNTIF(B7:J9,"2/3")+2*COUNTIF(B7:J9,"1/4")+COUNTIF(B7:J9,"0/5")+0.01*L7+0.0001*(M7-N7)</f>
        <v>0</v>
      </c>
      <c r="L7" s="63">
        <f>1*COUNTIF(B7:J9,"5/0")+1*COUNTIF(B7:J9,"4/1")+1*COUNTIF(B7:J9,"3/2")+1*COUNTIF(B7:J9,"5/-")+0*COUNTIF(B7:J9,"2/3")+0*COUNTIF(B7:J9,"1/4")+0*COUNTIF(B7:J9,"0/5")</f>
        <v>0</v>
      </c>
      <c r="M7" s="66">
        <f>5*COUNTIF(B7:J9,"5/0")+4*COUNTIF(B7:J9,"4/1")+3*COUNTIF(B7:J9,"3/2")+5*COUNTIF(B7:J9,"5/-")+2*COUNTIF(B7:J9,"2/3")+1*COUNTIF(B7:J9,"1/4")+0*COUNTIF(B7:J9,"0/5")</f>
        <v>0</v>
      </c>
      <c r="N7" s="69">
        <f>0*COUNTIF(B7:J9,"5/0")+1*COUNTIF(B7:J9,"4/1")+2*COUNTIF(B7:J9,"3/2")+3*COUNTIF(B7:J9,"2/3")+4*COUNTIF(B7:J9,"1/4")+5*COUNTIF(B7:J9,"0/5")+5*COUNTIF(B7:J9,"-/5")</f>
        <v>0</v>
      </c>
      <c r="O7" s="55">
        <f>RANK(K7,K$4:K$30)</f>
        <v>1</v>
      </c>
      <c r="P7" s="13"/>
      <c r="R7" s="6"/>
    </row>
    <row r="8" spans="1:21" x14ac:dyDescent="0.25">
      <c r="A8" s="76"/>
      <c r="B8" s="53"/>
      <c r="C8" s="58"/>
      <c r="D8" s="53"/>
      <c r="E8" s="53"/>
      <c r="F8" s="53"/>
      <c r="G8" s="53"/>
      <c r="H8" s="53"/>
      <c r="I8" s="53"/>
      <c r="J8" s="73"/>
      <c r="K8" s="61"/>
      <c r="L8" s="64"/>
      <c r="M8" s="67"/>
      <c r="N8" s="70"/>
      <c r="O8" s="56"/>
      <c r="P8" s="3"/>
      <c r="R8" s="6"/>
      <c r="T8" s="30"/>
      <c r="U8" s="30"/>
    </row>
    <row r="9" spans="1:21" x14ac:dyDescent="0.25">
      <c r="A9" s="77"/>
      <c r="B9" s="54"/>
      <c r="C9" s="59"/>
      <c r="D9" s="54"/>
      <c r="E9" s="54"/>
      <c r="F9" s="54"/>
      <c r="G9" s="54"/>
      <c r="H9" s="54"/>
      <c r="I9" s="54"/>
      <c r="J9" s="74"/>
      <c r="K9" s="62"/>
      <c r="L9" s="65"/>
      <c r="M9" s="68"/>
      <c r="N9" s="71"/>
      <c r="O9" s="50">
        <f>IFERROR(K7/SUM(M7:N9),0)</f>
        <v>0</v>
      </c>
      <c r="P9" s="13"/>
      <c r="R9" s="11"/>
    </row>
    <row r="10" spans="1:21" x14ac:dyDescent="0.25">
      <c r="A10" s="75" t="e">
        <f ca="1">D1</f>
        <v>#N/A</v>
      </c>
      <c r="B10" s="52"/>
      <c r="C10" s="52"/>
      <c r="D10" s="57"/>
      <c r="E10" s="52"/>
      <c r="F10" s="52"/>
      <c r="G10" s="52"/>
      <c r="H10" s="52"/>
      <c r="I10" s="52"/>
      <c r="J10" s="72"/>
      <c r="K10" s="60">
        <f>5*(COUNTIF(B10:J12,"5/0")+COUNTIF(B10:J12,"4/1")+COUNTIF(B10:J12,"3/2")+COUNTIF(B10:J12,"5/-"))+3*COUNTIF(B10:J12,"2/3")+2*COUNTIF(B10:J12,"1/4")+COUNTIF(B10:J12,"0/5")+0.01*L10+0.0001*(M10-N10)</f>
        <v>0</v>
      </c>
      <c r="L10" s="63">
        <f>1*COUNTIF(B10:J12,"5/0")+1*COUNTIF(B10:J12,"4/1")+1*COUNTIF(B10:J12,"3/2")+1*COUNTIF(B10:J12,"5/-")+0*COUNTIF(B10:J12,"2/3")+0*COUNTIF(B10:J12,"1/4")+0*COUNTIF(B10:J12,"0/5")</f>
        <v>0</v>
      </c>
      <c r="M10" s="66">
        <f>5*COUNTIF(B10:J12,"5/0")+4*COUNTIF(B10:J12,"4/1")+3*COUNTIF(B10:J12,"3/2")+5*COUNTIF(B10:J12,"5/-")+2*COUNTIF(B10:J12,"2/3")+1*COUNTIF(B10:J12,"1/4")+0*COUNTIF(B10:J12,"0/5")</f>
        <v>0</v>
      </c>
      <c r="N10" s="69">
        <f>0*COUNTIF(B10:J12,"5/0")+1*COUNTIF(B10:J12,"4/1")+2*COUNTIF(B10:J12,"3/2")+3*COUNTIF(B10:J12,"2/3")+4*COUNTIF(B10:J12,"1/4")+5*COUNTIF(B10:J12,"0/5")+5*COUNTIF(B10:J12,"-/5")</f>
        <v>0</v>
      </c>
      <c r="O10" s="55">
        <f>RANK(K10,K$4:K$30)</f>
        <v>1</v>
      </c>
      <c r="P10" s="13"/>
    </row>
    <row r="11" spans="1:21" x14ac:dyDescent="0.25">
      <c r="A11" s="76"/>
      <c r="B11" s="53"/>
      <c r="C11" s="53"/>
      <c r="D11" s="58"/>
      <c r="E11" s="53"/>
      <c r="F11" s="53"/>
      <c r="G11" s="53"/>
      <c r="H11" s="53"/>
      <c r="I11" s="53"/>
      <c r="J11" s="73"/>
      <c r="K11" s="61"/>
      <c r="L11" s="64"/>
      <c r="M11" s="67"/>
      <c r="N11" s="70"/>
      <c r="O11" s="56"/>
      <c r="P11" s="2"/>
      <c r="R11" s="9"/>
      <c r="S11" s="1"/>
    </row>
    <row r="12" spans="1:21" x14ac:dyDescent="0.25">
      <c r="A12" s="77"/>
      <c r="B12" s="54"/>
      <c r="C12" s="54"/>
      <c r="D12" s="59"/>
      <c r="E12" s="54"/>
      <c r="F12" s="54"/>
      <c r="G12" s="54"/>
      <c r="H12" s="54"/>
      <c r="I12" s="54"/>
      <c r="J12" s="74"/>
      <c r="K12" s="62"/>
      <c r="L12" s="65"/>
      <c r="M12" s="68"/>
      <c r="N12" s="71"/>
      <c r="O12" s="50">
        <f>IFERROR(K10/SUM(M10:N12),0)</f>
        <v>0</v>
      </c>
      <c r="P12" s="13"/>
    </row>
    <row r="13" spans="1:21" x14ac:dyDescent="0.25">
      <c r="A13" s="75" t="e">
        <f ca="1">E1</f>
        <v>#N/A</v>
      </c>
      <c r="B13" s="52"/>
      <c r="C13" s="52"/>
      <c r="D13" s="52"/>
      <c r="E13" s="57"/>
      <c r="F13" s="52"/>
      <c r="G13" s="52"/>
      <c r="H13" s="52"/>
      <c r="I13" s="52"/>
      <c r="J13" s="72"/>
      <c r="K13" s="60">
        <f>5*(COUNTIF(B13:J15,"5/0")+COUNTIF(B13:J15,"4/1")+COUNTIF(B13:J15,"3/2")+COUNTIF(B13:J15,"5/-"))+3*COUNTIF(B13:J15,"2/3")+2*COUNTIF(B13:J15,"1/4")+COUNTIF(B13:J15,"0/5")+0.01*L13+0.0001*(M13-N13)</f>
        <v>0</v>
      </c>
      <c r="L13" s="63">
        <f>1*COUNTIF(B13:J15,"5/0")+1*COUNTIF(B13:J15,"4/1")+1*COUNTIF(B13:J15,"3/2")+1*COUNTIF(B13:J15,"5/-")+0*COUNTIF(B13:J15,"2/3")+0*COUNTIF(B13:J15,"1/4")+0*COUNTIF(B13:J15,"0/5")</f>
        <v>0</v>
      </c>
      <c r="M13" s="66">
        <f>5*COUNTIF(B13:J15,"5/0")+4*COUNTIF(B13:J15,"4/1")+3*COUNTIF(B13:J15,"3/2")+5*COUNTIF(B13:J15,"5/-")+2*COUNTIF(B13:J15,"2/3")+1*COUNTIF(B13:J15,"1/4")+0*COUNTIF(B13:J15,"0/5")</f>
        <v>0</v>
      </c>
      <c r="N13" s="69">
        <f>0*COUNTIF(B13:J15,"5/0")+1*COUNTIF(B13:J15,"4/1")+2*COUNTIF(B13:J15,"3/2")+3*COUNTIF(B13:J15,"2/3")+4*COUNTIF(B13:J15,"1/4")+5*COUNTIF(B13:J15,"0/5")+5*COUNTIF(B13:J15,"-/5")</f>
        <v>0</v>
      </c>
      <c r="O13" s="55">
        <f>RANK(K13,K$4:K$30)</f>
        <v>1</v>
      </c>
      <c r="P13" s="13"/>
    </row>
    <row r="14" spans="1:21" x14ac:dyDescent="0.25">
      <c r="A14" s="76"/>
      <c r="B14" s="53"/>
      <c r="C14" s="53"/>
      <c r="D14" s="53"/>
      <c r="E14" s="58"/>
      <c r="F14" s="53"/>
      <c r="G14" s="53"/>
      <c r="H14" s="53"/>
      <c r="I14" s="53"/>
      <c r="J14" s="73"/>
      <c r="K14" s="61"/>
      <c r="L14" s="64"/>
      <c r="M14" s="67"/>
      <c r="N14" s="70"/>
      <c r="O14" s="56"/>
      <c r="P14" s="5"/>
      <c r="R14" s="9"/>
      <c r="T14" s="30"/>
      <c r="U14" s="30"/>
    </row>
    <row r="15" spans="1:21" x14ac:dyDescent="0.25">
      <c r="A15" s="77"/>
      <c r="B15" s="54"/>
      <c r="C15" s="54"/>
      <c r="D15" s="54"/>
      <c r="E15" s="59"/>
      <c r="F15" s="54"/>
      <c r="G15" s="54"/>
      <c r="H15" s="54"/>
      <c r="I15" s="54"/>
      <c r="J15" s="74"/>
      <c r="K15" s="62"/>
      <c r="L15" s="65"/>
      <c r="M15" s="68"/>
      <c r="N15" s="71"/>
      <c r="O15" s="50">
        <f>IFERROR(K13/SUM(M13:N15),0)</f>
        <v>0</v>
      </c>
      <c r="P15" s="13"/>
    </row>
    <row r="16" spans="1:21" x14ac:dyDescent="0.25">
      <c r="A16" s="75" t="e">
        <f ca="1">F1</f>
        <v>#N/A</v>
      </c>
      <c r="B16" s="52"/>
      <c r="C16" s="52"/>
      <c r="D16" s="52"/>
      <c r="E16" s="52"/>
      <c r="F16" s="57"/>
      <c r="G16" s="52"/>
      <c r="H16" s="52"/>
      <c r="I16" s="52"/>
      <c r="J16" s="72"/>
      <c r="K16" s="60">
        <f>5*(COUNTIF(B16:J18,"5/0")+COUNTIF(B16:J18,"4/1")+COUNTIF(B16:J18,"3/2")+COUNTIF(B16:J18,"5/-"))+3*COUNTIF(B16:J18,"2/3")+2*COUNTIF(B16:J18,"1/4")+COUNTIF(B16:J18,"0/5")+0.01*L16+0.0001*(M16-N16)</f>
        <v>0</v>
      </c>
      <c r="L16" s="63">
        <f>1*COUNTIF(B16:J18,"5/0")+1*COUNTIF(B16:J18,"4/1")+1*COUNTIF(B16:J18,"3/2")+1*COUNTIF(B16:J18,"5/-")+0*COUNTIF(B16:J18,"2/3")+0*COUNTIF(B16:J18,"1/4")+0*COUNTIF(B16:J18,"0/5")</f>
        <v>0</v>
      </c>
      <c r="M16" s="66">
        <f>5*COUNTIF(B16:J18,"5/0")+4*COUNTIF(B16:J18,"4/1")+3*COUNTIF(B16:J18,"3/2")+5*COUNTIF(B16:J18,"5/-")+2*COUNTIF(B16:J18,"2/3")+1*COUNTIF(B16:J18,"1/4")+0*COUNTIF(B16:J18,"0/5")</f>
        <v>0</v>
      </c>
      <c r="N16" s="69">
        <f>0*COUNTIF(B16:J18,"5/0")+1*COUNTIF(B16:J18,"4/1")+2*COUNTIF(B16:J18,"3/2")+3*COUNTIF(B16:J18,"2/3")+4*COUNTIF(B16:J18,"1/4")+5*COUNTIF(B16:J18,"0/5")+5*COUNTIF(B16:J18,"-/5")</f>
        <v>0</v>
      </c>
      <c r="O16" s="55">
        <f>RANK(K16,K$4:K$30)</f>
        <v>1</v>
      </c>
      <c r="P16" s="13"/>
    </row>
    <row r="17" spans="1:20" x14ac:dyDescent="0.25">
      <c r="A17" s="76"/>
      <c r="B17" s="53"/>
      <c r="C17" s="53"/>
      <c r="D17" s="53"/>
      <c r="E17" s="53"/>
      <c r="F17" s="58"/>
      <c r="G17" s="53"/>
      <c r="H17" s="53"/>
      <c r="I17" s="53"/>
      <c r="J17" s="73"/>
      <c r="K17" s="61"/>
      <c r="L17" s="64"/>
      <c r="M17" s="67"/>
      <c r="N17" s="70"/>
      <c r="O17" s="56"/>
      <c r="P17" s="5"/>
    </row>
    <row r="18" spans="1:20" x14ac:dyDescent="0.25">
      <c r="A18" s="77"/>
      <c r="B18" s="54"/>
      <c r="C18" s="54"/>
      <c r="D18" s="54"/>
      <c r="E18" s="54"/>
      <c r="F18" s="59"/>
      <c r="G18" s="54"/>
      <c r="H18" s="54"/>
      <c r="I18" s="54"/>
      <c r="J18" s="74"/>
      <c r="K18" s="62"/>
      <c r="L18" s="65"/>
      <c r="M18" s="68"/>
      <c r="N18" s="71"/>
      <c r="O18" s="50">
        <f>IFERROR(K16/SUM(M16:N18),0)</f>
        <v>0</v>
      </c>
      <c r="P18" s="13"/>
    </row>
    <row r="19" spans="1:20" x14ac:dyDescent="0.25">
      <c r="A19" s="75" t="e">
        <f ca="1">G1</f>
        <v>#N/A</v>
      </c>
      <c r="B19" s="52"/>
      <c r="C19" s="52"/>
      <c r="D19" s="52"/>
      <c r="E19" s="52"/>
      <c r="F19" s="52"/>
      <c r="G19" s="57"/>
      <c r="H19" s="52"/>
      <c r="I19" s="52"/>
      <c r="J19" s="72"/>
      <c r="K19" s="60">
        <f>5*(COUNTIF(B19:J21,"5/0")+COUNTIF(B19:J21,"4/1")+COUNTIF(B19:J21,"3/2")+COUNTIF(B19:J21,"5/-"))+3*COUNTIF(B19:J21,"2/3")+2*COUNTIF(B19:J21,"1/4")+COUNTIF(B19:J21,"0/5")+0.01*L19+0.0001*(M19-N19)</f>
        <v>0</v>
      </c>
      <c r="L19" s="63">
        <f>1*COUNTIF(B19:J21,"5/0")+1*COUNTIF(B19:J21,"4/1")+1*COUNTIF(B19:J21,"3/2")+1*COUNTIF(B19:J21,"5/-")+0*COUNTIF(B19:J21,"2/3")+0*COUNTIF(B19:J21,"1/4")+0*COUNTIF(B19:J21,"0/5")</f>
        <v>0</v>
      </c>
      <c r="M19" s="66">
        <f>5*COUNTIF(B19:J21,"5/0")+4*COUNTIF(B19:J21,"4/1")+3*COUNTIF(B19:J21,"3/2")+5*COUNTIF(B19:J21,"5/-")+2*COUNTIF(B19:J21,"2/3")+1*COUNTIF(B19:J21,"1/4")+0*COUNTIF(B19:J21,"0/5")</f>
        <v>0</v>
      </c>
      <c r="N19" s="69">
        <f>0*COUNTIF(B19:J21,"5/0")+1*COUNTIF(B19:J21,"4/1")+2*COUNTIF(B19:J21,"3/2")+3*COUNTIF(B19:J21,"2/3")+4*COUNTIF(B19:J21,"1/4")+5*COUNTIF(B19:J21,"0/5")+5*COUNTIF(B19:J21,"-/5")</f>
        <v>0</v>
      </c>
      <c r="O19" s="55">
        <f>RANK(K19,K$4:K$30)</f>
        <v>1</v>
      </c>
      <c r="P19" s="13"/>
      <c r="R19" s="6"/>
    </row>
    <row r="20" spans="1:20" x14ac:dyDescent="0.25">
      <c r="A20" s="76"/>
      <c r="B20" s="53"/>
      <c r="C20" s="53"/>
      <c r="D20" s="53"/>
      <c r="E20" s="53"/>
      <c r="F20" s="53"/>
      <c r="G20" s="58"/>
      <c r="H20" s="53"/>
      <c r="I20" s="53"/>
      <c r="J20" s="73"/>
      <c r="K20" s="61"/>
      <c r="L20" s="64"/>
      <c r="M20" s="67"/>
      <c r="N20" s="70"/>
      <c r="O20" s="56"/>
      <c r="P20" s="2"/>
      <c r="R20" s="6"/>
    </row>
    <row r="21" spans="1:20" x14ac:dyDescent="0.25">
      <c r="A21" s="77"/>
      <c r="B21" s="54"/>
      <c r="C21" s="54"/>
      <c r="D21" s="54"/>
      <c r="E21" s="54"/>
      <c r="F21" s="54"/>
      <c r="G21" s="59"/>
      <c r="H21" s="54"/>
      <c r="I21" s="54"/>
      <c r="J21" s="74"/>
      <c r="K21" s="62"/>
      <c r="L21" s="65"/>
      <c r="M21" s="68"/>
      <c r="N21" s="71"/>
      <c r="O21" s="50">
        <f>IFERROR(K19/SUM(M19:N21),0)</f>
        <v>0</v>
      </c>
      <c r="P21" s="13"/>
    </row>
    <row r="22" spans="1:20" x14ac:dyDescent="0.25">
      <c r="A22" s="75" t="e">
        <f ca="1">H1</f>
        <v>#N/A</v>
      </c>
      <c r="B22" s="52"/>
      <c r="C22" s="52"/>
      <c r="D22" s="52"/>
      <c r="E22" s="52"/>
      <c r="F22" s="52"/>
      <c r="G22" s="52"/>
      <c r="H22" s="57"/>
      <c r="I22" s="52"/>
      <c r="J22" s="72"/>
      <c r="K22" s="60">
        <f>5*(COUNTIF(B22:J24,"5/0")+COUNTIF(B22:J24,"4/1")+COUNTIF(B22:J24,"3/2")+COUNTIF(B22:J24,"5/-"))+3*COUNTIF(B22:J24,"2/3")+2*COUNTIF(B22:J24,"1/4")+COUNTIF(B22:J24,"0/5")+0.01*L22+0.0001*(M22-N22)</f>
        <v>0</v>
      </c>
      <c r="L22" s="63">
        <f>1*COUNTIF(B22:J24,"5/0")+1*COUNTIF(B22:J24,"4/1")+1*COUNTIF(B22:J24,"3/2")+1*COUNTIF(B22:J24,"5/-")+0*COUNTIF(B22:J24,"2/3")+0*COUNTIF(B22:J24,"1/4")+0*COUNTIF(B22:J24,"0/5")</f>
        <v>0</v>
      </c>
      <c r="M22" s="66">
        <f>5*COUNTIF(B22:J24,"5/0")+4*COUNTIF(B22:J24,"4/1")+3*COUNTIF(B22:J24,"3/2")+5*COUNTIF(B22:J24,"5/-")+2*COUNTIF(B22:J24,"2/3")+1*COUNTIF(B22:J24,"1/4")+0*COUNTIF(B22:J24,"0/5")</f>
        <v>0</v>
      </c>
      <c r="N22" s="69">
        <f>0*COUNTIF(B22:J24,"5/0")+1*COUNTIF(B22:J24,"4/1")+2*COUNTIF(B22:J24,"3/2")+3*COUNTIF(B22:J24,"2/3")+4*COUNTIF(B22:J24,"1/4")+5*COUNTIF(B22:J24,"0/5")+5*COUNTIF(B22:J24,"-/5")</f>
        <v>0</v>
      </c>
      <c r="O22" s="55">
        <f>RANK(K22,K$4:K$30)</f>
        <v>1</v>
      </c>
      <c r="P22" s="13"/>
    </row>
    <row r="23" spans="1:20" x14ac:dyDescent="0.25">
      <c r="A23" s="76"/>
      <c r="B23" s="53"/>
      <c r="C23" s="53"/>
      <c r="D23" s="53"/>
      <c r="E23" s="53"/>
      <c r="F23" s="53"/>
      <c r="G23" s="53"/>
      <c r="H23" s="58"/>
      <c r="I23" s="53"/>
      <c r="J23" s="73"/>
      <c r="K23" s="61"/>
      <c r="L23" s="64"/>
      <c r="M23" s="67"/>
      <c r="N23" s="70"/>
      <c r="O23" s="56"/>
      <c r="P23" s="2"/>
      <c r="R23" s="10"/>
      <c r="T23" s="4"/>
    </row>
    <row r="24" spans="1:20" x14ac:dyDescent="0.25">
      <c r="A24" s="77"/>
      <c r="B24" s="54"/>
      <c r="C24" s="54"/>
      <c r="D24" s="54"/>
      <c r="E24" s="54"/>
      <c r="F24" s="54"/>
      <c r="G24" s="54"/>
      <c r="H24" s="59"/>
      <c r="I24" s="54"/>
      <c r="J24" s="74"/>
      <c r="K24" s="62"/>
      <c r="L24" s="65"/>
      <c r="M24" s="68"/>
      <c r="N24" s="71"/>
      <c r="O24" s="50">
        <f>IFERROR(K22/SUM(M22:N24),0)</f>
        <v>0</v>
      </c>
      <c r="P24" s="13"/>
    </row>
    <row r="25" spans="1:20" x14ac:dyDescent="0.25">
      <c r="A25" s="75" t="e">
        <f ca="1">I1</f>
        <v>#N/A</v>
      </c>
      <c r="B25" s="52"/>
      <c r="C25" s="52"/>
      <c r="D25" s="52"/>
      <c r="E25" s="52"/>
      <c r="F25" s="52"/>
      <c r="G25" s="52"/>
      <c r="H25" s="52"/>
      <c r="I25" s="57"/>
      <c r="J25" s="72"/>
      <c r="K25" s="60">
        <f>5*(COUNTIF(B25:J27,"5/0")+COUNTIF(B25:J27,"4/1")+COUNTIF(B25:J27,"3/2")+COUNTIF(B25:J27,"5/-"))+3*COUNTIF(B25:J27,"2/3")+2*COUNTIF(B25:J27,"1/4")+COUNTIF(B25:J27,"0/5")+0.01*L25+0.0001*(M25-N25)</f>
        <v>0</v>
      </c>
      <c r="L25" s="63">
        <f>1*COUNTIF(B25:J27,"5/0")+1*COUNTIF(B25:J27,"4/1")+1*COUNTIF(B25:J27,"3/2")+1*COUNTIF(B25:J27,"5/-")+0*COUNTIF(B25:J27,"2/3")+0*COUNTIF(B25:J27,"1/4")+0*COUNTIF(B25:J27,"0/5")</f>
        <v>0</v>
      </c>
      <c r="M25" s="66">
        <f>5*COUNTIF(B25:J27,"5/0")+4*COUNTIF(B25:J27,"4/1")+3*COUNTIF(B25:J27,"3/2")+5*COUNTIF(B25:J27,"5/-")+2*COUNTIF(B25:J27,"2/3")+1*COUNTIF(B25:J27,"1/4")+0*COUNTIF(B25:J27,"0/5")</f>
        <v>0</v>
      </c>
      <c r="N25" s="69">
        <f>0*COUNTIF(B25:J27,"5/0")+1*COUNTIF(B25:J27,"4/1")+2*COUNTIF(B25:J27,"3/2")+3*COUNTIF(B25:J27,"2/3")+4*COUNTIF(B25:J27,"1/4")+5*COUNTIF(B25:J27,"0/5")+5*COUNTIF(B25:J27,"-/5")</f>
        <v>0</v>
      </c>
      <c r="O25" s="55">
        <f>RANK(K25,K$4:K$30)</f>
        <v>1</v>
      </c>
      <c r="P25" s="13"/>
    </row>
    <row r="26" spans="1:20" x14ac:dyDescent="0.25">
      <c r="A26" s="76"/>
      <c r="B26" s="53"/>
      <c r="C26" s="53"/>
      <c r="D26" s="53"/>
      <c r="E26" s="53"/>
      <c r="F26" s="53"/>
      <c r="G26" s="53"/>
      <c r="H26" s="53"/>
      <c r="I26" s="58"/>
      <c r="J26" s="73"/>
      <c r="K26" s="61"/>
      <c r="L26" s="64"/>
      <c r="M26" s="67"/>
      <c r="N26" s="70"/>
      <c r="O26" s="56"/>
      <c r="P26" s="3"/>
    </row>
    <row r="27" spans="1:20" x14ac:dyDescent="0.25">
      <c r="A27" s="77"/>
      <c r="B27" s="54"/>
      <c r="C27" s="54"/>
      <c r="D27" s="54"/>
      <c r="E27" s="54"/>
      <c r="F27" s="54"/>
      <c r="G27" s="54"/>
      <c r="H27" s="54"/>
      <c r="I27" s="59"/>
      <c r="J27" s="74"/>
      <c r="K27" s="62"/>
      <c r="L27" s="65"/>
      <c r="M27" s="68"/>
      <c r="N27" s="71"/>
      <c r="O27" s="50">
        <f>IFERROR(K25/SUM(M25:N27),0)</f>
        <v>0</v>
      </c>
      <c r="P27" s="13"/>
    </row>
    <row r="28" spans="1:20" ht="15" customHeight="1" x14ac:dyDescent="0.25">
      <c r="A28" s="75" t="e">
        <f ca="1">J1</f>
        <v>#N/A</v>
      </c>
      <c r="B28" s="52"/>
      <c r="C28" s="52"/>
      <c r="D28" s="52"/>
      <c r="E28" s="52"/>
      <c r="F28" s="52"/>
      <c r="G28" s="52"/>
      <c r="H28" s="52"/>
      <c r="I28" s="52"/>
      <c r="J28" s="57"/>
      <c r="K28" s="60">
        <f>5*(COUNTIF(B28:J30,"5/0")+COUNTIF(B28:J30,"4/1")+COUNTIF(B28:J30,"3/2")+COUNTIF(B28:J30,"5/-"))+3*COUNTIF(B28:J30,"2/3")+2*COUNTIF(B28:J30,"1/4")+COUNTIF(B28:J30,"0/5")+0.01*L28+0.0001*(M28-N28)</f>
        <v>0</v>
      </c>
      <c r="L28" s="63">
        <f>1*COUNTIF(B28:J30,"5/0")+1*COUNTIF(B28:J30,"4/1")+1*COUNTIF(B28:J30,"3/2")+1*COUNTIF(B28:J30,"5/-")+0*COUNTIF(B28:J30,"2/3")+0*COUNTIF(B28:J30,"1/4")+0*COUNTIF(B28:J30,"0/5")</f>
        <v>0</v>
      </c>
      <c r="M28" s="66">
        <f>5*COUNTIF(B28:J30,"5/0")+4*COUNTIF(B28:J30,"4/1")+3*COUNTIF(B28:J30,"3/2")+5*COUNTIF(B28:J30,"5/-")+2*COUNTIF(B28:J30,"2/3")+1*COUNTIF(B28:J30,"1/4")+0*COUNTIF(B28:J30,"0/5")</f>
        <v>0</v>
      </c>
      <c r="N28" s="69">
        <f>0*COUNTIF(B28:J30,"5/0")+1*COUNTIF(B28:J30,"4/1")+2*COUNTIF(B28:J30,"3/2")+3*COUNTIF(B28:J30,"2/3")+4*COUNTIF(B28:J30,"1/4")+5*COUNTIF(B28:J30,"0/5")+5*COUNTIF(B28:J30,"-/5")</f>
        <v>0</v>
      </c>
      <c r="O28" s="55">
        <f>RANK(K28,K$4:K$30)</f>
        <v>1</v>
      </c>
      <c r="P28" s="13"/>
    </row>
    <row r="29" spans="1:20" ht="15" customHeight="1" x14ac:dyDescent="0.25">
      <c r="A29" s="76"/>
      <c r="B29" s="53"/>
      <c r="C29" s="53"/>
      <c r="D29" s="53"/>
      <c r="E29" s="53"/>
      <c r="F29" s="53"/>
      <c r="G29" s="53"/>
      <c r="H29" s="53"/>
      <c r="I29" s="53"/>
      <c r="J29" s="58"/>
      <c r="K29" s="61"/>
      <c r="L29" s="64"/>
      <c r="M29" s="67"/>
      <c r="N29" s="70"/>
      <c r="O29" s="56"/>
      <c r="P29" s="3"/>
    </row>
    <row r="30" spans="1:20" ht="15" customHeight="1" x14ac:dyDescent="0.25">
      <c r="A30" s="77"/>
      <c r="B30" s="54"/>
      <c r="C30" s="54"/>
      <c r="D30" s="54"/>
      <c r="E30" s="54"/>
      <c r="F30" s="54"/>
      <c r="G30" s="54"/>
      <c r="H30" s="54"/>
      <c r="I30" s="54"/>
      <c r="J30" s="59"/>
      <c r="K30" s="62"/>
      <c r="L30" s="65"/>
      <c r="M30" s="68"/>
      <c r="N30" s="71"/>
      <c r="O30" s="50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3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2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U40"/>
  <sheetViews>
    <sheetView workbookViewId="0">
      <selection activeCell="A2" sqref="A2"/>
    </sheetView>
  </sheetViews>
  <sheetFormatPr defaultRowHeight="15" x14ac:dyDescent="0.25"/>
  <cols>
    <col min="1" max="5" width="12.140625" customWidth="1"/>
    <col min="6" max="8" width="12.140625" hidden="1" customWidth="1"/>
    <col min="9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31"/>
      <c r="B1" s="75" t="e">
        <f t="shared" ref="B1:J1" ca="1" si="0">VLOOKUP(CONCATENATE(LEFT($A$2,3),COLUMN()-1),nevezettek,3,FALSE)</f>
        <v>#N/A</v>
      </c>
      <c r="C1" s="75" t="e">
        <f t="shared" ca="1" si="0"/>
        <v>#N/A</v>
      </c>
      <c r="D1" s="75" t="e">
        <f t="shared" ca="1" si="0"/>
        <v>#N/A</v>
      </c>
      <c r="E1" s="75" t="e">
        <f t="shared" ca="1" si="0"/>
        <v>#N/A</v>
      </c>
      <c r="F1" s="75" t="e">
        <f t="shared" ca="1" si="0"/>
        <v>#N/A</v>
      </c>
      <c r="G1" s="75" t="e">
        <f t="shared" ca="1" si="0"/>
        <v>#N/A</v>
      </c>
      <c r="H1" s="75" t="e">
        <f t="shared" ca="1" si="0"/>
        <v>#N/A</v>
      </c>
      <c r="I1" s="75" t="e">
        <f t="shared" ca="1" si="0"/>
        <v>#N/A</v>
      </c>
      <c r="J1" s="75" t="e">
        <f t="shared" ca="1" si="0"/>
        <v>#N/A</v>
      </c>
      <c r="K1" s="87" t="s">
        <v>43</v>
      </c>
      <c r="L1" s="90" t="s">
        <v>74</v>
      </c>
      <c r="M1" s="93" t="s">
        <v>73</v>
      </c>
      <c r="N1" s="78" t="s">
        <v>80</v>
      </c>
      <c r="O1" s="81" t="s">
        <v>8</v>
      </c>
      <c r="P1" s="7"/>
    </row>
    <row r="2" spans="1:21" x14ac:dyDescent="0.25">
      <c r="A2" s="32" t="str">
        <f ca="1">RIGHT(CELL("filename",A1),8)</f>
        <v>Női liga</v>
      </c>
      <c r="B2" s="76"/>
      <c r="C2" s="76"/>
      <c r="D2" s="76"/>
      <c r="E2" s="76"/>
      <c r="F2" s="76"/>
      <c r="G2" s="76"/>
      <c r="H2" s="76"/>
      <c r="I2" s="76"/>
      <c r="J2" s="76"/>
      <c r="K2" s="88"/>
      <c r="L2" s="91"/>
      <c r="M2" s="94"/>
      <c r="N2" s="79"/>
      <c r="O2" s="82"/>
      <c r="P2" s="7"/>
      <c r="Q2" s="34"/>
    </row>
    <row r="3" spans="1:21" x14ac:dyDescent="0.25">
      <c r="A3" s="33">
        <f ca="1">COUNTIF(Elérhetőségek!F:F,LEFT(A2,1))</f>
        <v>0</v>
      </c>
      <c r="B3" s="77"/>
      <c r="C3" s="77"/>
      <c r="D3" s="77"/>
      <c r="E3" s="77"/>
      <c r="F3" s="77"/>
      <c r="G3" s="77"/>
      <c r="H3" s="77"/>
      <c r="I3" s="77"/>
      <c r="J3" s="77"/>
      <c r="K3" s="89"/>
      <c r="L3" s="92"/>
      <c r="M3" s="95"/>
      <c r="N3" s="80"/>
      <c r="O3" s="83"/>
      <c r="P3" s="7"/>
      <c r="Q3" s="35"/>
    </row>
    <row r="4" spans="1:21" ht="15" customHeight="1" x14ac:dyDescent="0.25">
      <c r="A4" s="75" t="e">
        <f ca="1">B1</f>
        <v>#N/A</v>
      </c>
      <c r="B4" s="57"/>
      <c r="C4" s="52"/>
      <c r="D4" s="52"/>
      <c r="E4" s="52"/>
      <c r="F4" s="52"/>
      <c r="G4" s="52"/>
      <c r="H4" s="52"/>
      <c r="I4" s="52"/>
      <c r="J4" s="72"/>
      <c r="K4" s="60">
        <f>5*(COUNTIF(B4:J6,"5/0")+COUNTIF(B4:J6,"4/1")+COUNTIF(B4:J6,"3/2")+COUNTIF(B4:J6,"5/-"))+3*COUNTIF(B4:J6,"2/3")+2*COUNTIF(B4:J6,"1/4")+COUNTIF(B4:J6,"0/5")+0.01*L4+0.0001*(M4-N4)</f>
        <v>0</v>
      </c>
      <c r="L4" s="63">
        <f>1*COUNTIF(B4:J6,"5/0")+1*COUNTIF(B4:J6,"4/1")+1*COUNTIF(B4:J6,"3/2")+1*COUNTIF(B4:J6,"5/-")+0*COUNTIF(B4:J6,"2/3")+0*COUNTIF(B4:J6,"1/4")+0*COUNTIF(B4:J6,"0/5")</f>
        <v>0</v>
      </c>
      <c r="M4" s="66">
        <f>5*COUNTIF(B4:J6,"5/0")+4*COUNTIF(B4:J6,"4/1")+3*COUNTIF(B4:J6,"3/2")+5*COUNTIF(B4:J6,"5/-")+2*COUNTIF(B4:J6,"2/3")+1*COUNTIF(B4:J6,"1/4")+0*COUNTIF(B4:J6,"0/5")</f>
        <v>0</v>
      </c>
      <c r="N4" s="69">
        <f>0*COUNTIF(B4:J6,"5/0")+1*COUNTIF(B4:J6,"4/1")+2*COUNTIF(B4:J6,"3/2")+3*COUNTIF(B4:J6,"2/3")+4*COUNTIF(B4:J6,"1/4")+5*COUNTIF(B4:J6,"0/5")+5*COUNTIF(B4:J6,"-/5")</f>
        <v>0</v>
      </c>
      <c r="O4" s="96">
        <f>RANK(K4,K$4:K$30)</f>
        <v>1</v>
      </c>
      <c r="P4" s="12"/>
    </row>
    <row r="5" spans="1:21" x14ac:dyDescent="0.25">
      <c r="A5" s="76"/>
      <c r="B5" s="58"/>
      <c r="C5" s="53"/>
      <c r="D5" s="53"/>
      <c r="E5" s="53"/>
      <c r="F5" s="53"/>
      <c r="G5" s="53"/>
      <c r="H5" s="53"/>
      <c r="I5" s="53"/>
      <c r="J5" s="73"/>
      <c r="K5" s="61"/>
      <c r="L5" s="64"/>
      <c r="M5" s="67"/>
      <c r="N5" s="70"/>
      <c r="O5" s="97"/>
      <c r="P5" s="5"/>
      <c r="T5" s="30"/>
      <c r="U5" s="30"/>
    </row>
    <row r="6" spans="1:21" x14ac:dyDescent="0.25">
      <c r="A6" s="77"/>
      <c r="B6" s="59"/>
      <c r="C6" s="54"/>
      <c r="D6" s="54"/>
      <c r="E6" s="54"/>
      <c r="F6" s="54"/>
      <c r="G6" s="54"/>
      <c r="H6" s="54"/>
      <c r="I6" s="54"/>
      <c r="J6" s="74"/>
      <c r="K6" s="62"/>
      <c r="L6" s="65"/>
      <c r="M6" s="68"/>
      <c r="N6" s="71"/>
      <c r="O6" s="98"/>
      <c r="P6" s="13"/>
    </row>
    <row r="7" spans="1:21" x14ac:dyDescent="0.25">
      <c r="A7" s="75" t="e">
        <f ca="1">C1</f>
        <v>#N/A</v>
      </c>
      <c r="B7" s="52"/>
      <c r="C7" s="57"/>
      <c r="D7" s="52"/>
      <c r="E7" s="52"/>
      <c r="F7" s="52"/>
      <c r="G7" s="52"/>
      <c r="H7" s="52"/>
      <c r="I7" s="52"/>
      <c r="J7" s="72"/>
      <c r="K7" s="60">
        <f>5*(COUNTIF(B7:J9,"5/0")+COUNTIF(B7:J9,"4/1")+COUNTIF(B7:J9,"3/2")+COUNTIF(B7:J9,"5/-"))+3*COUNTIF(B7:J9,"2/3")+2*COUNTIF(B7:J9,"1/4")+COUNTIF(B7:J9,"0/5")+0.01*L7+0.0001*(M7-N7)</f>
        <v>0</v>
      </c>
      <c r="L7" s="63">
        <f>1*COUNTIF(B7:J9,"5/0")+1*COUNTIF(B7:J9,"4/1")+1*COUNTIF(B7:J9,"3/2")+1*COUNTIF(B7:J9,"5/-")+0*COUNTIF(B7:J9,"2/3")+0*COUNTIF(B7:J9,"1/4")+0*COUNTIF(B7:J9,"0/5")</f>
        <v>0</v>
      </c>
      <c r="M7" s="66">
        <f>5*COUNTIF(B7:J9,"5/0")+4*COUNTIF(B7:J9,"4/1")+3*COUNTIF(B7:J9,"3/2")+5*COUNTIF(B7:J9,"5/-")+2*COUNTIF(B7:J9,"2/3")+1*COUNTIF(B7:J9,"1/4")+0*COUNTIF(B7:J9,"0/5")</f>
        <v>0</v>
      </c>
      <c r="N7" s="69">
        <f>0*COUNTIF(B7:J9,"5/0")+1*COUNTIF(B7:J9,"4/1")+2*COUNTIF(B7:J9,"3/2")+3*COUNTIF(B7:J9,"2/3")+4*COUNTIF(B7:J9,"1/4")+5*COUNTIF(B7:J9,"0/5")+5*COUNTIF(B7:J9,"-/5")</f>
        <v>0</v>
      </c>
      <c r="O7" s="96">
        <f>RANK(K7,K$4:K$30)</f>
        <v>1</v>
      </c>
      <c r="P7" s="13"/>
      <c r="R7" s="6"/>
    </row>
    <row r="8" spans="1:21" x14ac:dyDescent="0.25">
      <c r="A8" s="76"/>
      <c r="B8" s="53"/>
      <c r="C8" s="58"/>
      <c r="D8" s="53"/>
      <c r="E8" s="53"/>
      <c r="F8" s="53"/>
      <c r="G8" s="53"/>
      <c r="H8" s="53"/>
      <c r="I8" s="53"/>
      <c r="J8" s="73"/>
      <c r="K8" s="61"/>
      <c r="L8" s="64"/>
      <c r="M8" s="67"/>
      <c r="N8" s="70"/>
      <c r="O8" s="97"/>
      <c r="P8" s="3"/>
      <c r="R8" s="6"/>
      <c r="T8" s="30"/>
      <c r="U8" s="30"/>
    </row>
    <row r="9" spans="1:21" x14ac:dyDescent="0.25">
      <c r="A9" s="77"/>
      <c r="B9" s="54"/>
      <c r="C9" s="59"/>
      <c r="D9" s="54"/>
      <c r="E9" s="54"/>
      <c r="F9" s="54"/>
      <c r="G9" s="54"/>
      <c r="H9" s="54"/>
      <c r="I9" s="54"/>
      <c r="J9" s="74"/>
      <c r="K9" s="62"/>
      <c r="L9" s="65"/>
      <c r="M9" s="68"/>
      <c r="N9" s="71"/>
      <c r="O9" s="98"/>
      <c r="P9" s="13"/>
      <c r="R9" s="11"/>
    </row>
    <row r="10" spans="1:21" x14ac:dyDescent="0.25">
      <c r="A10" s="75" t="e">
        <f ca="1">D1</f>
        <v>#N/A</v>
      </c>
      <c r="B10" s="52"/>
      <c r="C10" s="52"/>
      <c r="D10" s="57"/>
      <c r="E10" s="52"/>
      <c r="F10" s="52"/>
      <c r="G10" s="52"/>
      <c r="H10" s="52"/>
      <c r="I10" s="52"/>
      <c r="J10" s="72"/>
      <c r="K10" s="60">
        <f>5*(COUNTIF(B10:J12,"5/0")+COUNTIF(B10:J12,"4/1")+COUNTIF(B10:J12,"3/2")+COUNTIF(B10:J12,"5/-"))+3*COUNTIF(B10:J12,"2/3")+2*COUNTIF(B10:J12,"1/4")+COUNTIF(B10:J12,"0/5")+0.01*L10+0.0001*(M10-N10)</f>
        <v>0</v>
      </c>
      <c r="L10" s="63">
        <f>1*COUNTIF(B10:J12,"5/0")+1*COUNTIF(B10:J12,"4/1")+1*COUNTIF(B10:J12,"3/2")+1*COUNTIF(B10:J12,"5/-")+0*COUNTIF(B10:J12,"2/3")+0*COUNTIF(B10:J12,"1/4")+0*COUNTIF(B10:J12,"0/5")</f>
        <v>0</v>
      </c>
      <c r="M10" s="66">
        <f>5*COUNTIF(B10:J12,"5/0")+4*COUNTIF(B10:J12,"4/1")+3*COUNTIF(B10:J12,"3/2")+5*COUNTIF(B10:J12,"5/-")+2*COUNTIF(B10:J12,"2/3")+1*COUNTIF(B10:J12,"1/4")+0*COUNTIF(B10:J12,"0/5")</f>
        <v>0</v>
      </c>
      <c r="N10" s="69">
        <f>0*COUNTIF(B10:J12,"5/0")+1*COUNTIF(B10:J12,"4/1")+2*COUNTIF(B10:J12,"3/2")+3*COUNTIF(B10:J12,"2/3")+4*COUNTIF(B10:J12,"1/4")+5*COUNTIF(B10:J12,"0/5")+5*COUNTIF(B10:J12,"-/5")</f>
        <v>0</v>
      </c>
      <c r="O10" s="96">
        <f>RANK(K10,K$4:K$30)</f>
        <v>1</v>
      </c>
      <c r="P10" s="13"/>
    </row>
    <row r="11" spans="1:21" x14ac:dyDescent="0.25">
      <c r="A11" s="76"/>
      <c r="B11" s="53"/>
      <c r="C11" s="53"/>
      <c r="D11" s="58"/>
      <c r="E11" s="53"/>
      <c r="F11" s="53"/>
      <c r="G11" s="53"/>
      <c r="H11" s="53"/>
      <c r="I11" s="53"/>
      <c r="J11" s="73"/>
      <c r="K11" s="61"/>
      <c r="L11" s="64"/>
      <c r="M11" s="67"/>
      <c r="N11" s="70"/>
      <c r="O11" s="97"/>
      <c r="P11" s="2"/>
      <c r="R11" s="9"/>
      <c r="S11" s="1"/>
    </row>
    <row r="12" spans="1:21" x14ac:dyDescent="0.25">
      <c r="A12" s="77"/>
      <c r="B12" s="54"/>
      <c r="C12" s="54"/>
      <c r="D12" s="59"/>
      <c r="E12" s="54"/>
      <c r="F12" s="54"/>
      <c r="G12" s="54"/>
      <c r="H12" s="54"/>
      <c r="I12" s="54"/>
      <c r="J12" s="74"/>
      <c r="K12" s="62"/>
      <c r="L12" s="65"/>
      <c r="M12" s="68"/>
      <c r="N12" s="71"/>
      <c r="O12" s="98"/>
      <c r="P12" s="13"/>
    </row>
    <row r="13" spans="1:21" x14ac:dyDescent="0.25">
      <c r="A13" s="75" t="e">
        <f ca="1">E1</f>
        <v>#N/A</v>
      </c>
      <c r="B13" s="52"/>
      <c r="C13" s="52"/>
      <c r="D13" s="52"/>
      <c r="E13" s="57"/>
      <c r="F13" s="52"/>
      <c r="G13" s="52"/>
      <c r="H13" s="52"/>
      <c r="I13" s="52"/>
      <c r="J13" s="72"/>
      <c r="K13" s="60">
        <f>5*(COUNTIF(B13:J15,"5/0")+COUNTIF(B13:J15,"4/1")+COUNTIF(B13:J15,"3/2")+COUNTIF(B13:J15,"5/-"))+3*COUNTIF(B13:J15,"2/3")+2*COUNTIF(B13:J15,"1/4")+COUNTIF(B13:J15,"0/5")+0.01*L13+0.0001*(M13-N13)</f>
        <v>0</v>
      </c>
      <c r="L13" s="63">
        <f>1*COUNTIF(B13:J15,"5/0")+1*COUNTIF(B13:J15,"4/1")+1*COUNTIF(B13:J15,"3/2")+1*COUNTIF(B13:J15,"5/-")+0*COUNTIF(B13:J15,"2/3")+0*COUNTIF(B13:J15,"1/4")+0*COUNTIF(B13:J15,"0/5")</f>
        <v>0</v>
      </c>
      <c r="M13" s="66">
        <f>5*COUNTIF(B13:J15,"5/0")+4*COUNTIF(B13:J15,"4/1")+3*COUNTIF(B13:J15,"3/2")+5*COUNTIF(B13:J15,"5/-")+2*COUNTIF(B13:J15,"2/3")+1*COUNTIF(B13:J15,"1/4")+0*COUNTIF(B13:J15,"0/5")</f>
        <v>0</v>
      </c>
      <c r="N13" s="69">
        <f>0*COUNTIF(B13:J15,"5/0")+1*COUNTIF(B13:J15,"4/1")+2*COUNTIF(B13:J15,"3/2")+3*COUNTIF(B13:J15,"2/3")+4*COUNTIF(B13:J15,"1/4")+5*COUNTIF(B13:J15,"0/5")+5*COUNTIF(B13:J15,"-/5")</f>
        <v>0</v>
      </c>
      <c r="O13" s="96">
        <f>RANK(K13,K$4:K$30)</f>
        <v>1</v>
      </c>
      <c r="P13" s="13"/>
    </row>
    <row r="14" spans="1:21" x14ac:dyDescent="0.25">
      <c r="A14" s="76"/>
      <c r="B14" s="53"/>
      <c r="C14" s="53"/>
      <c r="D14" s="53"/>
      <c r="E14" s="58"/>
      <c r="F14" s="53"/>
      <c r="G14" s="53"/>
      <c r="H14" s="53"/>
      <c r="I14" s="53"/>
      <c r="J14" s="73"/>
      <c r="K14" s="61"/>
      <c r="L14" s="64"/>
      <c r="M14" s="67"/>
      <c r="N14" s="70"/>
      <c r="O14" s="97"/>
      <c r="P14" s="5"/>
      <c r="R14" s="9"/>
      <c r="T14" s="30"/>
      <c r="U14" s="30"/>
    </row>
    <row r="15" spans="1:21" x14ac:dyDescent="0.25">
      <c r="A15" s="77"/>
      <c r="B15" s="54"/>
      <c r="C15" s="54"/>
      <c r="D15" s="54"/>
      <c r="E15" s="59"/>
      <c r="F15" s="54"/>
      <c r="G15" s="54"/>
      <c r="H15" s="54"/>
      <c r="I15" s="54"/>
      <c r="J15" s="74"/>
      <c r="K15" s="62"/>
      <c r="L15" s="65"/>
      <c r="M15" s="68"/>
      <c r="N15" s="71"/>
      <c r="O15" s="98"/>
      <c r="P15" s="13"/>
    </row>
    <row r="16" spans="1:21" hidden="1" x14ac:dyDescent="0.25">
      <c r="A16" s="75" t="e">
        <f ca="1">F1</f>
        <v>#N/A</v>
      </c>
      <c r="B16" s="52"/>
      <c r="C16" s="52"/>
      <c r="D16" s="52"/>
      <c r="E16" s="52"/>
      <c r="F16" s="57"/>
      <c r="G16" s="52"/>
      <c r="H16" s="52"/>
      <c r="I16" s="52"/>
      <c r="J16" s="72"/>
      <c r="K16" s="60">
        <f>5*(COUNTIF(B16:J18,"5/0")+COUNTIF(B16:J18,"4/1")+COUNTIF(B16:J18,"3/2")+COUNTIF(B16:J18,"5/-"))+3*COUNTIF(B16:J18,"2/3")+2*COUNTIF(B16:J18,"1/4")+COUNTIF(B16:J18,"0/5")+0.01*L16+0.0001*(M16-N16)</f>
        <v>0</v>
      </c>
      <c r="L16" s="63">
        <f>1*COUNTIF(B16:J18,"5/0")+1*COUNTIF(B16:J18,"4/1")+1*COUNTIF(B16:J18,"3/2")+1*COUNTIF(B16:J18,"5/-")+0*COUNTIF(B16:J18,"2/3")+0*COUNTIF(B16:J18,"1/4")+0*COUNTIF(B16:J18,"0/5")</f>
        <v>0</v>
      </c>
      <c r="M16" s="66">
        <f>5*COUNTIF(B16:J18,"5/0")+4*COUNTIF(B16:J18,"4/1")+3*COUNTIF(B16:J18,"3/2")+5*COUNTIF(B16:J18,"5/-")+2*COUNTIF(B16:J18,"2/3")+1*COUNTIF(B16:J18,"1/4")+0*COUNTIF(B16:J18,"0/5")</f>
        <v>0</v>
      </c>
      <c r="N16" s="69">
        <f>0*COUNTIF(B16:J18,"5/0")+1*COUNTIF(B16:J18,"4/1")+2*COUNTIF(B16:J18,"3/2")+3*COUNTIF(B16:J18,"2/3")+4*COUNTIF(B16:J18,"1/4")+5*COUNTIF(B16:J18,"0/5")+5*COUNTIF(B16:J18,"-/5")</f>
        <v>0</v>
      </c>
      <c r="O16" s="96">
        <f>RANK(K16,K$4:K$30)</f>
        <v>1</v>
      </c>
      <c r="P16" s="13"/>
    </row>
    <row r="17" spans="1:20" hidden="1" x14ac:dyDescent="0.25">
      <c r="A17" s="76"/>
      <c r="B17" s="53"/>
      <c r="C17" s="53"/>
      <c r="D17" s="53"/>
      <c r="E17" s="53"/>
      <c r="F17" s="58"/>
      <c r="G17" s="53"/>
      <c r="H17" s="53"/>
      <c r="I17" s="53"/>
      <c r="J17" s="73"/>
      <c r="K17" s="61"/>
      <c r="L17" s="64"/>
      <c r="M17" s="67"/>
      <c r="N17" s="70"/>
      <c r="O17" s="97"/>
      <c r="P17" s="5"/>
    </row>
    <row r="18" spans="1:20" hidden="1" x14ac:dyDescent="0.25">
      <c r="A18" s="77"/>
      <c r="B18" s="54"/>
      <c r="C18" s="54"/>
      <c r="D18" s="54"/>
      <c r="E18" s="54"/>
      <c r="F18" s="59"/>
      <c r="G18" s="54"/>
      <c r="H18" s="54"/>
      <c r="I18" s="54"/>
      <c r="J18" s="74"/>
      <c r="K18" s="62"/>
      <c r="L18" s="65"/>
      <c r="M18" s="68"/>
      <c r="N18" s="71"/>
      <c r="O18" s="98"/>
      <c r="P18" s="13"/>
    </row>
    <row r="19" spans="1:20" hidden="1" x14ac:dyDescent="0.25">
      <c r="A19" s="75" t="e">
        <f ca="1">G1</f>
        <v>#N/A</v>
      </c>
      <c r="B19" s="52"/>
      <c r="C19" s="52"/>
      <c r="D19" s="52"/>
      <c r="E19" s="52"/>
      <c r="F19" s="52"/>
      <c r="G19" s="57"/>
      <c r="H19" s="52"/>
      <c r="I19" s="52"/>
      <c r="J19" s="72"/>
      <c r="K19" s="60">
        <f>5*(COUNTIF(B19:J21,"5/0")+COUNTIF(B19:J21,"4/1")+COUNTIF(B19:J21,"3/2")+COUNTIF(B19:J21,"5/-"))+3*COUNTIF(B19:J21,"2/3")+2*COUNTIF(B19:J21,"1/4")+COUNTIF(B19:J21,"0/5")+0.01*L19+0.0001*(M19-N19)</f>
        <v>0</v>
      </c>
      <c r="L19" s="63">
        <f>1*COUNTIF(B19:J21,"5/0")+1*COUNTIF(B19:J21,"4/1")+1*COUNTIF(B19:J21,"3/2")+1*COUNTIF(B19:J21,"5/-")+0*COUNTIF(B19:J21,"2/3")+0*COUNTIF(B19:J21,"1/4")+0*COUNTIF(B19:J21,"0/5")</f>
        <v>0</v>
      </c>
      <c r="M19" s="66">
        <f>5*COUNTIF(B19:J21,"5/0")+4*COUNTIF(B19:J21,"4/1")+3*COUNTIF(B19:J21,"3/2")+5*COUNTIF(B19:J21,"5/-")+2*COUNTIF(B19:J21,"2/3")+1*COUNTIF(B19:J21,"1/4")+0*COUNTIF(B19:J21,"0/5")</f>
        <v>0</v>
      </c>
      <c r="N19" s="69">
        <f>0*COUNTIF(B19:J21,"5/0")+1*COUNTIF(B19:J21,"4/1")+2*COUNTIF(B19:J21,"3/2")+3*COUNTIF(B19:J21,"2/3")+4*COUNTIF(B19:J21,"1/4")+5*COUNTIF(B19:J21,"0/5")+5*COUNTIF(B19:J21,"-/5")</f>
        <v>0</v>
      </c>
      <c r="O19" s="96">
        <f>RANK(K19,K$4:K$30)</f>
        <v>1</v>
      </c>
      <c r="P19" s="13"/>
      <c r="R19" s="6"/>
    </row>
    <row r="20" spans="1:20" x14ac:dyDescent="0.25">
      <c r="A20" s="76"/>
      <c r="B20" s="53"/>
      <c r="C20" s="53"/>
      <c r="D20" s="53"/>
      <c r="E20" s="53"/>
      <c r="F20" s="53"/>
      <c r="G20" s="58"/>
      <c r="H20" s="53"/>
      <c r="I20" s="53"/>
      <c r="J20" s="73"/>
      <c r="K20" s="61"/>
      <c r="L20" s="64"/>
      <c r="M20" s="67"/>
      <c r="N20" s="70"/>
      <c r="O20" s="97"/>
      <c r="P20" s="2"/>
      <c r="R20" s="6"/>
    </row>
    <row r="21" spans="1:20" x14ac:dyDescent="0.25">
      <c r="A21" s="77"/>
      <c r="B21" s="54"/>
      <c r="C21" s="54"/>
      <c r="D21" s="54"/>
      <c r="E21" s="54"/>
      <c r="F21" s="54"/>
      <c r="G21" s="59"/>
      <c r="H21" s="54"/>
      <c r="I21" s="54"/>
      <c r="J21" s="74"/>
      <c r="K21" s="62"/>
      <c r="L21" s="65"/>
      <c r="M21" s="68"/>
      <c r="N21" s="71"/>
      <c r="O21" s="98"/>
      <c r="P21" s="13"/>
    </row>
    <row r="22" spans="1:20" x14ac:dyDescent="0.25">
      <c r="A22" s="75" t="e">
        <f ca="1">H1</f>
        <v>#N/A</v>
      </c>
      <c r="B22" s="52"/>
      <c r="C22" s="52"/>
      <c r="D22" s="52"/>
      <c r="E22" s="52"/>
      <c r="F22" s="52"/>
      <c r="G22" s="52"/>
      <c r="H22" s="57"/>
      <c r="I22" s="52"/>
      <c r="J22" s="72"/>
      <c r="K22" s="60">
        <f>5*(COUNTIF(B22:J24,"5/0")+COUNTIF(B22:J24,"4/1")+COUNTIF(B22:J24,"3/2")+COUNTIF(B22:J24,"5/-"))+3*COUNTIF(B22:J24,"2/3")+2*COUNTIF(B22:J24,"1/4")+COUNTIF(B22:J24,"0/5")+0.01*L22+0.0001*(M22-N22)</f>
        <v>0</v>
      </c>
      <c r="L22" s="63">
        <f>1*COUNTIF(B22:J24,"5/0")+1*COUNTIF(B22:J24,"4/1")+1*COUNTIF(B22:J24,"3/2")+1*COUNTIF(B22:J24,"5/-")+0*COUNTIF(B22:J24,"2/3")+0*COUNTIF(B22:J24,"1/4")+0*COUNTIF(B22:J24,"0/5")</f>
        <v>0</v>
      </c>
      <c r="M22" s="66">
        <f>5*COUNTIF(B22:J24,"5/0")+4*COUNTIF(B22:J24,"4/1")+3*COUNTIF(B22:J24,"3/2")+5*COUNTIF(B22:J24,"5/-")+2*COUNTIF(B22:J24,"2/3")+1*COUNTIF(B22:J24,"1/4")+0*COUNTIF(B22:J24,"0/5")</f>
        <v>0</v>
      </c>
      <c r="N22" s="69">
        <f>0*COUNTIF(B22:J24,"5/0")+1*COUNTIF(B22:J24,"4/1")+2*COUNTIF(B22:J24,"3/2")+3*COUNTIF(B22:J24,"2/3")+4*COUNTIF(B22:J24,"1/4")+5*COUNTIF(B22:J24,"0/5")+5*COUNTIF(B22:J24,"-/5")</f>
        <v>0</v>
      </c>
      <c r="O22" s="96">
        <f>RANK(K22,K$4:K$30)</f>
        <v>1</v>
      </c>
      <c r="P22" s="13"/>
    </row>
    <row r="23" spans="1:20" x14ac:dyDescent="0.25">
      <c r="A23" s="76"/>
      <c r="B23" s="53"/>
      <c r="C23" s="53"/>
      <c r="D23" s="53"/>
      <c r="E23" s="53"/>
      <c r="F23" s="53"/>
      <c r="G23" s="53"/>
      <c r="H23" s="58"/>
      <c r="I23" s="53"/>
      <c r="J23" s="73"/>
      <c r="K23" s="61"/>
      <c r="L23" s="64"/>
      <c r="M23" s="67"/>
      <c r="N23" s="70"/>
      <c r="O23" s="97"/>
      <c r="P23" s="2"/>
      <c r="R23" s="10"/>
      <c r="T23" s="4"/>
    </row>
    <row r="24" spans="1:20" x14ac:dyDescent="0.25">
      <c r="A24" s="77"/>
      <c r="B24" s="54"/>
      <c r="C24" s="54"/>
      <c r="D24" s="54"/>
      <c r="E24" s="54"/>
      <c r="F24" s="54"/>
      <c r="G24" s="54"/>
      <c r="H24" s="59"/>
      <c r="I24" s="54"/>
      <c r="J24" s="74"/>
      <c r="K24" s="62"/>
      <c r="L24" s="65"/>
      <c r="M24" s="68"/>
      <c r="N24" s="71"/>
      <c r="O24" s="98"/>
      <c r="P24" s="13"/>
    </row>
    <row r="25" spans="1:20" x14ac:dyDescent="0.25">
      <c r="A25" s="75" t="e">
        <f ca="1">I1</f>
        <v>#N/A</v>
      </c>
      <c r="B25" s="52"/>
      <c r="C25" s="52"/>
      <c r="D25" s="52"/>
      <c r="E25" s="52"/>
      <c r="F25" s="52"/>
      <c r="G25" s="52"/>
      <c r="H25" s="52"/>
      <c r="I25" s="57"/>
      <c r="J25" s="72"/>
      <c r="K25" s="60">
        <f>5*(COUNTIF(B25:J27,"5/0")+COUNTIF(B25:J27,"4/1")+COUNTIF(B25:J27,"3/2")+COUNTIF(B25:J27,"5/-"))+3*COUNTIF(B25:J27,"2/3")+2*COUNTIF(B25:J27,"1/4")+COUNTIF(B25:J27,"0/5")+0.01*L25+0.0001*(M25-N25)</f>
        <v>0</v>
      </c>
      <c r="L25" s="63">
        <f>1*COUNTIF(B25:J27,"5/0")+1*COUNTIF(B25:J27,"4/1")+1*COUNTIF(B25:J27,"3/2")+1*COUNTIF(B25:J27,"5/-")+0*COUNTIF(B25:J27,"2/3")+0*COUNTIF(B25:J27,"1/4")+0*COUNTIF(B25:J27,"0/5")</f>
        <v>0</v>
      </c>
      <c r="M25" s="66">
        <f>5*COUNTIF(B25:J27,"5/0")+4*COUNTIF(B25:J27,"4/1")+3*COUNTIF(B25:J27,"3/2")+5*COUNTIF(B25:J27,"5/-")+2*COUNTIF(B25:J27,"2/3")+1*COUNTIF(B25:J27,"1/4")+0*COUNTIF(B25:J27,"0/5")</f>
        <v>0</v>
      </c>
      <c r="N25" s="69">
        <f>0*COUNTIF(B25:J27,"5/0")+1*COUNTIF(B25:J27,"4/1")+2*COUNTIF(B25:J27,"3/2")+3*COUNTIF(B25:J27,"2/3")+4*COUNTIF(B25:J27,"1/4")+5*COUNTIF(B25:J27,"0/5")+5*COUNTIF(B25:J27,"-/5")</f>
        <v>0</v>
      </c>
      <c r="O25" s="96">
        <f>RANK(K25,K$4:K$30)</f>
        <v>1</v>
      </c>
      <c r="P25" s="13"/>
    </row>
    <row r="26" spans="1:20" x14ac:dyDescent="0.25">
      <c r="A26" s="76"/>
      <c r="B26" s="53"/>
      <c r="C26" s="53"/>
      <c r="D26" s="53"/>
      <c r="E26" s="53"/>
      <c r="F26" s="53"/>
      <c r="G26" s="53"/>
      <c r="H26" s="53"/>
      <c r="I26" s="58"/>
      <c r="J26" s="73"/>
      <c r="K26" s="61"/>
      <c r="L26" s="64"/>
      <c r="M26" s="67"/>
      <c r="N26" s="70"/>
      <c r="O26" s="97"/>
      <c r="P26" s="3"/>
    </row>
    <row r="27" spans="1:20" x14ac:dyDescent="0.25">
      <c r="A27" s="77"/>
      <c r="B27" s="54"/>
      <c r="C27" s="54"/>
      <c r="D27" s="54"/>
      <c r="E27" s="54"/>
      <c r="F27" s="54"/>
      <c r="G27" s="54"/>
      <c r="H27" s="54"/>
      <c r="I27" s="59"/>
      <c r="J27" s="74"/>
      <c r="K27" s="62"/>
      <c r="L27" s="65"/>
      <c r="M27" s="68"/>
      <c r="N27" s="71"/>
      <c r="O27" s="98"/>
      <c r="P27" s="13"/>
    </row>
    <row r="28" spans="1:20" ht="15" customHeight="1" x14ac:dyDescent="0.25">
      <c r="A28" s="75" t="e">
        <f ca="1">J1</f>
        <v>#N/A</v>
      </c>
      <c r="B28" s="52"/>
      <c r="C28" s="52"/>
      <c r="D28" s="52"/>
      <c r="E28" s="52"/>
      <c r="F28" s="52"/>
      <c r="G28" s="52"/>
      <c r="H28" s="52"/>
      <c r="I28" s="52"/>
      <c r="J28" s="57"/>
      <c r="K28" s="60">
        <f>5*(COUNTIF(B28:J30,"5/0")+COUNTIF(B28:J30,"4/1")+COUNTIF(B28:J30,"3/2")+COUNTIF(B28:J30,"5/-"))+3*COUNTIF(B28:J30,"2/3")+2*COUNTIF(B28:J30,"1/4")+COUNTIF(B28:J30,"0/5")+0.01*L28+0.0001*(M28-N28)</f>
        <v>0</v>
      </c>
      <c r="L28" s="63">
        <f>1*COUNTIF(B28:J30,"5/0")+1*COUNTIF(B28:J30,"4/1")+1*COUNTIF(B28:J30,"3/2")+1*COUNTIF(B28:J30,"5/-")+0*COUNTIF(B28:J30,"2/3")+0*COUNTIF(B28:J30,"1/4")+0*COUNTIF(B28:J30,"0/5")</f>
        <v>0</v>
      </c>
      <c r="M28" s="66">
        <f>5*COUNTIF(B28:J30,"5/0")+4*COUNTIF(B28:J30,"4/1")+3*COUNTIF(B28:J30,"3/2")+5*COUNTIF(B28:J30,"5/-")+2*COUNTIF(B28:J30,"2/3")+1*COUNTIF(B28:J30,"1/4")+0*COUNTIF(B28:J30,"0/5")</f>
        <v>0</v>
      </c>
      <c r="N28" s="69">
        <f>0*COUNTIF(B28:J30,"5/0")+1*COUNTIF(B28:J30,"4/1")+2*COUNTIF(B28:J30,"3/2")+3*COUNTIF(B28:J30,"2/3")+4*COUNTIF(B28:J30,"1/4")+5*COUNTIF(B28:J30,"0/5")+5*COUNTIF(B28:J30,"-/5")</f>
        <v>0</v>
      </c>
      <c r="O28" s="96">
        <f>RANK(K28,K$4:K$30)</f>
        <v>1</v>
      </c>
      <c r="P28" s="13"/>
    </row>
    <row r="29" spans="1:20" ht="15" customHeight="1" x14ac:dyDescent="0.25">
      <c r="A29" s="76"/>
      <c r="B29" s="53"/>
      <c r="C29" s="53"/>
      <c r="D29" s="53"/>
      <c r="E29" s="53"/>
      <c r="F29" s="53"/>
      <c r="G29" s="53"/>
      <c r="H29" s="53"/>
      <c r="I29" s="53"/>
      <c r="J29" s="58"/>
      <c r="K29" s="61"/>
      <c r="L29" s="64"/>
      <c r="M29" s="67"/>
      <c r="N29" s="70"/>
      <c r="O29" s="97"/>
      <c r="P29" s="3"/>
    </row>
    <row r="30" spans="1:20" ht="15" customHeight="1" x14ac:dyDescent="0.25">
      <c r="A30" s="77"/>
      <c r="B30" s="54"/>
      <c r="C30" s="54"/>
      <c r="D30" s="54"/>
      <c r="E30" s="54"/>
      <c r="F30" s="54"/>
      <c r="G30" s="54"/>
      <c r="H30" s="54"/>
      <c r="I30" s="54"/>
      <c r="J30" s="59"/>
      <c r="K30" s="62"/>
      <c r="L30" s="65"/>
      <c r="M30" s="68"/>
      <c r="N30" s="71"/>
      <c r="O30" s="98"/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K4:K6"/>
    <mergeCell ref="L4:L6"/>
    <mergeCell ref="B1:B3"/>
    <mergeCell ref="C1:C3"/>
    <mergeCell ref="D1:D3"/>
    <mergeCell ref="E1:E3"/>
    <mergeCell ref="F1:F3"/>
    <mergeCell ref="G1:G3"/>
    <mergeCell ref="B4:B6"/>
    <mergeCell ref="C4:C6"/>
    <mergeCell ref="L7:L9"/>
    <mergeCell ref="A10:A12"/>
    <mergeCell ref="K10:K12"/>
    <mergeCell ref="L10:L12"/>
    <mergeCell ref="H1:H3"/>
    <mergeCell ref="I1:I3"/>
    <mergeCell ref="J1:J3"/>
    <mergeCell ref="K1:K3"/>
    <mergeCell ref="L1:L3"/>
    <mergeCell ref="A4:A6"/>
    <mergeCell ref="D4:D6"/>
    <mergeCell ref="E4:E6"/>
    <mergeCell ref="F4:F6"/>
    <mergeCell ref="G4:G6"/>
    <mergeCell ref="H4:H6"/>
    <mergeCell ref="I4:I6"/>
    <mergeCell ref="J4:J6"/>
    <mergeCell ref="B10:B12"/>
    <mergeCell ref="C10:C12"/>
    <mergeCell ref="D10:D12"/>
    <mergeCell ref="E10:E12"/>
    <mergeCell ref="F10:F12"/>
    <mergeCell ref="G10:G12"/>
    <mergeCell ref="H10:H12"/>
    <mergeCell ref="L22:L24"/>
    <mergeCell ref="A25:A27"/>
    <mergeCell ref="A13:A15"/>
    <mergeCell ref="K13:K15"/>
    <mergeCell ref="L13:L15"/>
    <mergeCell ref="A7:A9"/>
    <mergeCell ref="K7:K9"/>
    <mergeCell ref="A16:A18"/>
    <mergeCell ref="K16:K18"/>
    <mergeCell ref="L16:L18"/>
    <mergeCell ref="K25:K27"/>
    <mergeCell ref="L25:L27"/>
    <mergeCell ref="A19:A21"/>
    <mergeCell ref="K19:K21"/>
    <mergeCell ref="L19:L21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A28:A30"/>
    <mergeCell ref="K28:K30"/>
    <mergeCell ref="L28:L30"/>
    <mergeCell ref="A22:A24"/>
    <mergeCell ref="K22:K24"/>
    <mergeCell ref="M1:M3"/>
    <mergeCell ref="N1:N3"/>
    <mergeCell ref="O1:O3"/>
    <mergeCell ref="M4:M6"/>
    <mergeCell ref="N4:N6"/>
    <mergeCell ref="O4:O6"/>
    <mergeCell ref="M7:M9"/>
    <mergeCell ref="N7:N9"/>
    <mergeCell ref="O7:O9"/>
    <mergeCell ref="M10:M12"/>
    <mergeCell ref="N10:N12"/>
    <mergeCell ref="O10:O12"/>
    <mergeCell ref="M13:M15"/>
    <mergeCell ref="N13:N15"/>
    <mergeCell ref="O13:O15"/>
    <mergeCell ref="M16:M18"/>
    <mergeCell ref="N16:N18"/>
    <mergeCell ref="O16:O18"/>
    <mergeCell ref="M19:M21"/>
    <mergeCell ref="N19:N21"/>
    <mergeCell ref="O19:O21"/>
    <mergeCell ref="M22:M24"/>
    <mergeCell ref="N22:N24"/>
    <mergeCell ref="O22:O24"/>
    <mergeCell ref="M25:M27"/>
    <mergeCell ref="N25:N27"/>
    <mergeCell ref="O25:O27"/>
    <mergeCell ref="M28:M30"/>
    <mergeCell ref="N28:N30"/>
    <mergeCell ref="O28:O30"/>
    <mergeCell ref="I10:I12"/>
    <mergeCell ref="J10:J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J19:J21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I28:I30"/>
    <mergeCell ref="H22:H24"/>
    <mergeCell ref="I22:I24"/>
    <mergeCell ref="B19:B21"/>
    <mergeCell ref="C19:C21"/>
    <mergeCell ref="D19:D21"/>
    <mergeCell ref="E19:E21"/>
    <mergeCell ref="F19:F21"/>
    <mergeCell ref="G19:G21"/>
    <mergeCell ref="H19:H21"/>
    <mergeCell ref="I19:I21"/>
    <mergeCell ref="J22:J24"/>
    <mergeCell ref="B25:B27"/>
    <mergeCell ref="C25:C27"/>
    <mergeCell ref="D25:D27"/>
    <mergeCell ref="E25:E27"/>
    <mergeCell ref="F25:F27"/>
    <mergeCell ref="G25:G27"/>
    <mergeCell ref="J28:J30"/>
    <mergeCell ref="I25:I27"/>
    <mergeCell ref="J25:J27"/>
    <mergeCell ref="B28:B30"/>
    <mergeCell ref="C28:C30"/>
    <mergeCell ref="D28:D30"/>
    <mergeCell ref="E28:E30"/>
    <mergeCell ref="F28:F30"/>
    <mergeCell ref="G28:G30"/>
    <mergeCell ref="H28:H30"/>
    <mergeCell ref="H25:H27"/>
    <mergeCell ref="B22:B24"/>
    <mergeCell ref="C22:C24"/>
    <mergeCell ref="D22:D24"/>
    <mergeCell ref="E22:E24"/>
    <mergeCell ref="F22:F24"/>
    <mergeCell ref="G22:G24"/>
  </mergeCells>
  <conditionalFormatting sqref="A4:A30">
    <cfRule type="cellIs" dxfId="1" priority="3" stopIfTrue="1" operator="equal">
      <formula>0</formula>
    </cfRule>
  </conditionalFormatting>
  <conditionalFormatting sqref="O4:O33">
    <cfRule type="iconSet" priority="4">
      <iconSet iconSet="3Arrows" reverse="1">
        <cfvo type="percent" val="0"/>
        <cfvo type="num" val="2" gte="0"/>
        <cfvo type="num" val="MIN(($A$3-1),(MAX($O$4:$O$30)))"/>
      </iconSet>
    </cfRule>
  </conditionalFormatting>
  <conditionalFormatting sqref="B4:J30">
    <cfRule type="cellIs" priority="1" operator="equal">
      <formula>""</formula>
    </cfRule>
    <cfRule type="expression" dxfId="0" priority="2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J162"/>
  <sheetViews>
    <sheetView zoomScaleNormal="100" workbookViewId="0">
      <pane xSplit="2" ySplit="1" topLeftCell="C23" activePane="bottomRight" state="frozen"/>
      <selection activeCell="O32" sqref="O32"/>
      <selection pane="topRight" activeCell="O32" sqref="O32"/>
      <selection pane="bottomLeft" activeCell="O32" sqref="O32"/>
      <selection pane="bottomRight" activeCell="L27" sqref="L27"/>
    </sheetView>
  </sheetViews>
  <sheetFormatPr defaultColWidth="22.5703125" defaultRowHeight="15" x14ac:dyDescent="0.25"/>
  <cols>
    <col min="1" max="1" width="12.42578125" style="22" bestFit="1" customWidth="1"/>
    <col min="2" max="2" width="10.7109375" style="22" bestFit="1" customWidth="1"/>
    <col min="3" max="3" width="19.42578125" style="23" bestFit="1" customWidth="1"/>
    <col min="4" max="4" width="36.5703125" style="23" customWidth="1"/>
    <col min="5" max="5" width="19.42578125" style="23" customWidth="1"/>
    <col min="6" max="6" width="12.42578125" style="27" bestFit="1" customWidth="1"/>
    <col min="7" max="9" width="4.85546875" style="22" hidden="1" customWidth="1"/>
    <col min="10" max="10" width="4.85546875" style="23" hidden="1" customWidth="1"/>
    <col min="11" max="16384" width="22.5703125" style="23"/>
  </cols>
  <sheetData>
    <row r="1" spans="1:10" ht="18.75" customHeight="1" x14ac:dyDescent="0.25">
      <c r="A1" s="21" t="s">
        <v>31</v>
      </c>
      <c r="B1" s="21" t="s">
        <v>46</v>
      </c>
      <c r="C1" s="21" t="s">
        <v>59</v>
      </c>
      <c r="D1" s="42" t="s">
        <v>192</v>
      </c>
      <c r="E1" s="42" t="s">
        <v>193</v>
      </c>
      <c r="F1" s="21" t="s">
        <v>151</v>
      </c>
      <c r="G1" s="22" t="s">
        <v>162</v>
      </c>
      <c r="H1" s="22" t="s">
        <v>163</v>
      </c>
      <c r="I1" s="22" t="s">
        <v>164</v>
      </c>
      <c r="J1" s="23" t="s">
        <v>165</v>
      </c>
    </row>
    <row r="2" spans="1:10" ht="18.75" customHeight="1" x14ac:dyDescent="0.25">
      <c r="A2" s="24" t="str">
        <f t="shared" ref="A2:A33" si="0">H2</f>
        <v>A1</v>
      </c>
      <c r="B2" s="24">
        <f t="shared" ref="B2:B33" si="1">ROW()-1</f>
        <v>1</v>
      </c>
      <c r="C2" s="25" t="s">
        <v>120</v>
      </c>
      <c r="D2" s="25" t="s">
        <v>210</v>
      </c>
      <c r="E2" s="25" t="s">
        <v>211</v>
      </c>
      <c r="F2" s="26" t="s">
        <v>32</v>
      </c>
      <c r="G2" s="22">
        <f t="shared" ref="G2:G33" si="2">IF(F2=F1,G1+1,1)</f>
        <v>1</v>
      </c>
      <c r="H2" s="22" t="str">
        <f t="shared" ref="H2:H33" si="3">CONCATENATE(F2,G2)</f>
        <v>A1</v>
      </c>
      <c r="I2" s="22">
        <f t="shared" ref="I2:I33" ca="1" si="4">IF(F2&lt;&gt;"F",VLOOKUP(C2,INDIRECT("'"&amp;F2&amp;" liga'!$A$1:$O$30"),15,FALSE),VLOOKUP(C2,INDIRECT("'"&amp;F2&amp;" liga'!$A$1:$P$33"),16,FALSE))</f>
        <v>6</v>
      </c>
    </row>
    <row r="3" spans="1:10" ht="18.75" customHeight="1" x14ac:dyDescent="0.25">
      <c r="A3" s="24" t="str">
        <f t="shared" si="0"/>
        <v>A2</v>
      </c>
      <c r="B3" s="24">
        <f t="shared" si="1"/>
        <v>2</v>
      </c>
      <c r="C3" s="25" t="s">
        <v>28</v>
      </c>
      <c r="D3" s="25" t="s">
        <v>194</v>
      </c>
      <c r="E3" s="25" t="s">
        <v>195</v>
      </c>
      <c r="F3" s="26" t="s">
        <v>32</v>
      </c>
      <c r="G3" s="22">
        <f t="shared" si="2"/>
        <v>2</v>
      </c>
      <c r="H3" s="22" t="str">
        <f t="shared" si="3"/>
        <v>A2</v>
      </c>
      <c r="I3" s="22">
        <f t="shared" ca="1" si="4"/>
        <v>5</v>
      </c>
    </row>
    <row r="4" spans="1:10" ht="18.75" customHeight="1" x14ac:dyDescent="0.25">
      <c r="A4" s="24" t="str">
        <f t="shared" si="0"/>
        <v>A3</v>
      </c>
      <c r="B4" s="24">
        <f t="shared" si="1"/>
        <v>3</v>
      </c>
      <c r="C4" s="25" t="s">
        <v>86</v>
      </c>
      <c r="D4" s="25" t="s">
        <v>212</v>
      </c>
      <c r="E4" s="25" t="s">
        <v>213</v>
      </c>
      <c r="F4" s="26" t="s">
        <v>32</v>
      </c>
      <c r="G4" s="22">
        <f t="shared" si="2"/>
        <v>3</v>
      </c>
      <c r="H4" s="22" t="str">
        <f t="shared" si="3"/>
        <v>A3</v>
      </c>
      <c r="I4" s="22">
        <f t="shared" ca="1" si="4"/>
        <v>4</v>
      </c>
    </row>
    <row r="5" spans="1:10" ht="18.75" customHeight="1" x14ac:dyDescent="0.25">
      <c r="A5" s="24" t="str">
        <f t="shared" si="0"/>
        <v>A4</v>
      </c>
      <c r="B5" s="24">
        <f t="shared" si="1"/>
        <v>4</v>
      </c>
      <c r="C5" s="25" t="s">
        <v>108</v>
      </c>
      <c r="D5" s="25" t="s">
        <v>214</v>
      </c>
      <c r="E5" s="25" t="s">
        <v>215</v>
      </c>
      <c r="F5" s="26" t="s">
        <v>32</v>
      </c>
      <c r="G5" s="22">
        <f t="shared" si="2"/>
        <v>4</v>
      </c>
      <c r="H5" s="22" t="str">
        <f t="shared" si="3"/>
        <v>A4</v>
      </c>
      <c r="I5" s="22">
        <f t="shared" ca="1" si="4"/>
        <v>7</v>
      </c>
    </row>
    <row r="6" spans="1:10" ht="18.75" customHeight="1" x14ac:dyDescent="0.25">
      <c r="A6" s="24" t="str">
        <f t="shared" si="0"/>
        <v>A5</v>
      </c>
      <c r="B6" s="24">
        <f t="shared" si="1"/>
        <v>5</v>
      </c>
      <c r="C6" s="25" t="s">
        <v>30</v>
      </c>
      <c r="D6" s="25" t="s">
        <v>198</v>
      </c>
      <c r="E6" s="25" t="s">
        <v>199</v>
      </c>
      <c r="F6" s="26" t="s">
        <v>32</v>
      </c>
      <c r="G6" s="22">
        <f t="shared" si="2"/>
        <v>5</v>
      </c>
      <c r="H6" s="22" t="str">
        <f t="shared" si="3"/>
        <v>A5</v>
      </c>
      <c r="I6" s="22">
        <f t="shared" ca="1" si="4"/>
        <v>2</v>
      </c>
    </row>
    <row r="7" spans="1:10" ht="18.75" customHeight="1" x14ac:dyDescent="0.25">
      <c r="A7" s="24" t="str">
        <f t="shared" si="0"/>
        <v>A6</v>
      </c>
      <c r="B7" s="24">
        <f t="shared" si="1"/>
        <v>6</v>
      </c>
      <c r="C7" s="25" t="s">
        <v>68</v>
      </c>
      <c r="D7" s="25" t="s">
        <v>216</v>
      </c>
      <c r="E7" s="25" t="s">
        <v>217</v>
      </c>
      <c r="F7" s="26" t="s">
        <v>32</v>
      </c>
      <c r="G7" s="22">
        <f t="shared" si="2"/>
        <v>6</v>
      </c>
      <c r="H7" s="22" t="str">
        <f t="shared" si="3"/>
        <v>A6</v>
      </c>
      <c r="I7" s="22">
        <f t="shared" ca="1" si="4"/>
        <v>3</v>
      </c>
    </row>
    <row r="8" spans="1:10" ht="18.75" customHeight="1" x14ac:dyDescent="0.25">
      <c r="A8" s="24" t="str">
        <f t="shared" si="0"/>
        <v>A7</v>
      </c>
      <c r="B8" s="24">
        <f t="shared" si="1"/>
        <v>7</v>
      </c>
      <c r="C8" s="25" t="s">
        <v>36</v>
      </c>
      <c r="D8" s="25" t="s">
        <v>204</v>
      </c>
      <c r="E8" s="25" t="s">
        <v>205</v>
      </c>
      <c r="F8" s="26" t="s">
        <v>32</v>
      </c>
      <c r="G8" s="22">
        <f t="shared" si="2"/>
        <v>7</v>
      </c>
      <c r="H8" s="22" t="str">
        <f t="shared" si="3"/>
        <v>A7</v>
      </c>
      <c r="I8" s="22">
        <f t="shared" ca="1" si="4"/>
        <v>7</v>
      </c>
    </row>
    <row r="9" spans="1:10" ht="18.75" customHeight="1" x14ac:dyDescent="0.25">
      <c r="A9" s="24" t="str">
        <f t="shared" si="0"/>
        <v>A8</v>
      </c>
      <c r="B9" s="24">
        <f t="shared" si="1"/>
        <v>8</v>
      </c>
      <c r="C9" s="25" t="s">
        <v>77</v>
      </c>
      <c r="D9" s="25" t="s">
        <v>208</v>
      </c>
      <c r="E9" s="25" t="s">
        <v>209</v>
      </c>
      <c r="F9" s="26" t="s">
        <v>32</v>
      </c>
      <c r="G9" s="22">
        <f t="shared" si="2"/>
        <v>8</v>
      </c>
      <c r="H9" s="22" t="str">
        <f t="shared" si="3"/>
        <v>A8</v>
      </c>
      <c r="I9" s="22">
        <f t="shared" ca="1" si="4"/>
        <v>1</v>
      </c>
    </row>
    <row r="10" spans="1:10" ht="18.75" customHeight="1" x14ac:dyDescent="0.25">
      <c r="A10" s="24" t="str">
        <f t="shared" si="0"/>
        <v>B1</v>
      </c>
      <c r="B10" s="24">
        <f t="shared" si="1"/>
        <v>9</v>
      </c>
      <c r="C10" s="25" t="s">
        <v>51</v>
      </c>
      <c r="D10" s="25" t="s">
        <v>226</v>
      </c>
      <c r="E10" s="25" t="s">
        <v>227</v>
      </c>
      <c r="F10" s="26" t="s">
        <v>33</v>
      </c>
      <c r="G10" s="22">
        <f t="shared" si="2"/>
        <v>1</v>
      </c>
      <c r="H10" s="22" t="str">
        <f t="shared" si="3"/>
        <v>B1</v>
      </c>
      <c r="I10" s="22">
        <f t="shared" ca="1" si="4"/>
        <v>7</v>
      </c>
    </row>
    <row r="11" spans="1:10" ht="18.75" customHeight="1" x14ac:dyDescent="0.25">
      <c r="A11" s="24" t="str">
        <f t="shared" si="0"/>
        <v>B2</v>
      </c>
      <c r="B11" s="24">
        <f t="shared" si="1"/>
        <v>10</v>
      </c>
      <c r="C11" s="25" t="s">
        <v>47</v>
      </c>
      <c r="D11" s="25" t="s">
        <v>233</v>
      </c>
      <c r="E11" s="25" t="s">
        <v>234</v>
      </c>
      <c r="F11" s="26" t="s">
        <v>33</v>
      </c>
      <c r="G11" s="22">
        <f t="shared" si="2"/>
        <v>2</v>
      </c>
      <c r="H11" s="22" t="str">
        <f t="shared" si="3"/>
        <v>B2</v>
      </c>
      <c r="I11" s="22">
        <f t="shared" ca="1" si="4"/>
        <v>8</v>
      </c>
    </row>
    <row r="12" spans="1:10" ht="18.75" customHeight="1" x14ac:dyDescent="0.25">
      <c r="A12" s="24" t="str">
        <f t="shared" si="0"/>
        <v>B3</v>
      </c>
      <c r="B12" s="24">
        <f t="shared" si="1"/>
        <v>11</v>
      </c>
      <c r="C12" s="25" t="s">
        <v>9</v>
      </c>
      <c r="D12" s="25" t="s">
        <v>200</v>
      </c>
      <c r="E12" s="25" t="s">
        <v>201</v>
      </c>
      <c r="F12" s="26" t="s">
        <v>33</v>
      </c>
      <c r="G12" s="22">
        <f t="shared" si="2"/>
        <v>3</v>
      </c>
      <c r="H12" s="22" t="str">
        <f t="shared" si="3"/>
        <v>B3</v>
      </c>
      <c r="I12" s="22">
        <f t="shared" ca="1" si="4"/>
        <v>3</v>
      </c>
      <c r="J12" s="47"/>
    </row>
    <row r="13" spans="1:10" ht="18.75" customHeight="1" x14ac:dyDescent="0.25">
      <c r="A13" s="24" t="str">
        <f t="shared" si="0"/>
        <v>B4</v>
      </c>
      <c r="B13" s="24">
        <f t="shared" si="1"/>
        <v>12</v>
      </c>
      <c r="C13" s="25" t="s">
        <v>14</v>
      </c>
      <c r="D13" s="25" t="s">
        <v>218</v>
      </c>
      <c r="E13" s="25" t="s">
        <v>219</v>
      </c>
      <c r="F13" s="26" t="s">
        <v>33</v>
      </c>
      <c r="G13" s="22">
        <f t="shared" si="2"/>
        <v>4</v>
      </c>
      <c r="H13" s="22" t="str">
        <f t="shared" si="3"/>
        <v>B4</v>
      </c>
      <c r="I13" s="22">
        <f t="shared" ca="1" si="4"/>
        <v>5</v>
      </c>
    </row>
    <row r="14" spans="1:10" ht="18.75" customHeight="1" x14ac:dyDescent="0.25">
      <c r="A14" s="24" t="str">
        <f t="shared" si="0"/>
        <v>B5</v>
      </c>
      <c r="B14" s="24">
        <f t="shared" si="1"/>
        <v>13</v>
      </c>
      <c r="C14" s="25" t="s">
        <v>57</v>
      </c>
      <c r="D14" s="25" t="s">
        <v>237</v>
      </c>
      <c r="E14" s="25" t="s">
        <v>238</v>
      </c>
      <c r="F14" s="26" t="s">
        <v>33</v>
      </c>
      <c r="G14" s="22">
        <f t="shared" si="2"/>
        <v>5</v>
      </c>
      <c r="H14" s="22" t="str">
        <f t="shared" si="3"/>
        <v>B5</v>
      </c>
      <c r="I14" s="22">
        <f t="shared" ca="1" si="4"/>
        <v>4</v>
      </c>
    </row>
    <row r="15" spans="1:10" ht="18.75" customHeight="1" x14ac:dyDescent="0.25">
      <c r="A15" s="24" t="str">
        <f t="shared" si="0"/>
        <v>B6</v>
      </c>
      <c r="B15" s="24">
        <f t="shared" si="1"/>
        <v>14</v>
      </c>
      <c r="C15" s="25" t="s">
        <v>177</v>
      </c>
      <c r="D15" s="25" t="s">
        <v>220</v>
      </c>
      <c r="E15" s="25" t="s">
        <v>221</v>
      </c>
      <c r="F15" s="26" t="s">
        <v>33</v>
      </c>
      <c r="G15" s="22">
        <f t="shared" si="2"/>
        <v>6</v>
      </c>
      <c r="H15" s="22" t="str">
        <f t="shared" si="3"/>
        <v>B6</v>
      </c>
      <c r="I15" s="22">
        <f t="shared" ca="1" si="4"/>
        <v>1</v>
      </c>
    </row>
    <row r="16" spans="1:10" ht="18.75" customHeight="1" x14ac:dyDescent="0.25">
      <c r="A16" s="24" t="str">
        <f t="shared" si="0"/>
        <v>B7</v>
      </c>
      <c r="B16" s="24">
        <f t="shared" si="1"/>
        <v>15</v>
      </c>
      <c r="C16" s="25" t="s">
        <v>103</v>
      </c>
      <c r="D16" s="25" t="s">
        <v>222</v>
      </c>
      <c r="E16" s="25" t="s">
        <v>223</v>
      </c>
      <c r="F16" s="26" t="s">
        <v>33</v>
      </c>
      <c r="G16" s="22">
        <f t="shared" si="2"/>
        <v>7</v>
      </c>
      <c r="H16" s="22" t="str">
        <f t="shared" si="3"/>
        <v>B7</v>
      </c>
      <c r="I16" s="22">
        <f t="shared" ca="1" si="4"/>
        <v>6</v>
      </c>
    </row>
    <row r="17" spans="1:10" ht="18.75" customHeight="1" x14ac:dyDescent="0.25">
      <c r="A17" s="24" t="str">
        <f t="shared" si="0"/>
        <v>B8</v>
      </c>
      <c r="B17" s="24">
        <f t="shared" si="1"/>
        <v>16</v>
      </c>
      <c r="C17" s="25" t="s">
        <v>45</v>
      </c>
      <c r="D17" s="25" t="s">
        <v>224</v>
      </c>
      <c r="E17" s="25" t="s">
        <v>225</v>
      </c>
      <c r="F17" s="26" t="s">
        <v>33</v>
      </c>
      <c r="G17" s="22">
        <f t="shared" si="2"/>
        <v>8</v>
      </c>
      <c r="H17" s="22" t="str">
        <f t="shared" si="3"/>
        <v>B8</v>
      </c>
      <c r="I17" s="22">
        <f t="shared" ca="1" si="4"/>
        <v>2</v>
      </c>
    </row>
    <row r="18" spans="1:10" ht="18.75" customHeight="1" x14ac:dyDescent="0.25">
      <c r="A18" s="24" t="str">
        <f t="shared" si="0"/>
        <v>C1</v>
      </c>
      <c r="B18" s="24">
        <f t="shared" si="1"/>
        <v>17</v>
      </c>
      <c r="C18" s="25" t="s">
        <v>158</v>
      </c>
      <c r="D18" s="25" t="s">
        <v>228</v>
      </c>
      <c r="E18" s="25" t="s">
        <v>229</v>
      </c>
      <c r="F18" s="26" t="s">
        <v>37</v>
      </c>
      <c r="G18" s="22">
        <f t="shared" si="2"/>
        <v>1</v>
      </c>
      <c r="H18" s="22" t="str">
        <f t="shared" si="3"/>
        <v>C1</v>
      </c>
      <c r="I18" s="22">
        <f t="shared" ca="1" si="4"/>
        <v>2</v>
      </c>
    </row>
    <row r="19" spans="1:10" ht="18.75" customHeight="1" x14ac:dyDescent="0.25">
      <c r="A19" s="24" t="str">
        <f t="shared" si="0"/>
        <v>C2</v>
      </c>
      <c r="B19" s="24">
        <f t="shared" si="1"/>
        <v>18</v>
      </c>
      <c r="C19" s="25" t="s">
        <v>128</v>
      </c>
      <c r="D19" s="25" t="s">
        <v>245</v>
      </c>
      <c r="E19" s="25" t="s">
        <v>246</v>
      </c>
      <c r="F19" s="26" t="s">
        <v>37</v>
      </c>
      <c r="G19" s="22">
        <f t="shared" si="2"/>
        <v>2</v>
      </c>
      <c r="H19" s="22" t="str">
        <f t="shared" si="3"/>
        <v>C2</v>
      </c>
      <c r="I19" s="22">
        <f t="shared" ca="1" si="4"/>
        <v>6</v>
      </c>
    </row>
    <row r="20" spans="1:10" ht="18.75" customHeight="1" x14ac:dyDescent="0.25">
      <c r="A20" s="24" t="str">
        <f t="shared" si="0"/>
        <v>C3</v>
      </c>
      <c r="B20" s="24">
        <f t="shared" si="1"/>
        <v>19</v>
      </c>
      <c r="C20" s="25" t="s">
        <v>101</v>
      </c>
      <c r="D20" s="25" t="s">
        <v>230</v>
      </c>
      <c r="E20" s="25" t="s">
        <v>231</v>
      </c>
      <c r="F20" s="26" t="s">
        <v>37</v>
      </c>
      <c r="G20" s="22">
        <f t="shared" si="2"/>
        <v>3</v>
      </c>
      <c r="H20" s="22" t="str">
        <f t="shared" si="3"/>
        <v>C3</v>
      </c>
      <c r="I20" s="22">
        <f t="shared" ca="1" si="4"/>
        <v>4</v>
      </c>
    </row>
    <row r="21" spans="1:10" ht="18.75" customHeight="1" x14ac:dyDescent="0.25">
      <c r="A21" s="24" t="str">
        <f t="shared" si="0"/>
        <v>C4</v>
      </c>
      <c r="B21" s="24">
        <f t="shared" si="1"/>
        <v>20</v>
      </c>
      <c r="C21" s="48" t="s">
        <v>159</v>
      </c>
      <c r="D21" s="48" t="s">
        <v>484</v>
      </c>
      <c r="E21" s="48" t="s">
        <v>232</v>
      </c>
      <c r="F21" s="26" t="s">
        <v>37</v>
      </c>
      <c r="G21" s="22">
        <f t="shared" si="2"/>
        <v>4</v>
      </c>
      <c r="H21" s="22" t="str">
        <f t="shared" si="3"/>
        <v>C4</v>
      </c>
      <c r="I21" s="22">
        <f t="shared" ca="1" si="4"/>
        <v>4</v>
      </c>
    </row>
    <row r="22" spans="1:10" ht="18.75" customHeight="1" x14ac:dyDescent="0.25">
      <c r="A22" s="24" t="str">
        <f t="shared" si="0"/>
        <v>C5</v>
      </c>
      <c r="B22" s="24">
        <f t="shared" si="1"/>
        <v>21</v>
      </c>
      <c r="C22" s="48" t="s">
        <v>20</v>
      </c>
      <c r="D22" s="48" t="s">
        <v>270</v>
      </c>
      <c r="E22" s="48" t="s">
        <v>271</v>
      </c>
      <c r="F22" s="26" t="s">
        <v>37</v>
      </c>
      <c r="G22" s="22">
        <f t="shared" si="2"/>
        <v>5</v>
      </c>
      <c r="H22" s="22" t="str">
        <f t="shared" si="3"/>
        <v>C5</v>
      </c>
      <c r="I22" s="22">
        <f t="shared" ca="1" si="4"/>
        <v>1</v>
      </c>
    </row>
    <row r="23" spans="1:10" ht="18.75" customHeight="1" x14ac:dyDescent="0.25">
      <c r="A23" s="24" t="str">
        <f t="shared" si="0"/>
        <v>C6</v>
      </c>
      <c r="B23" s="24">
        <f t="shared" si="1"/>
        <v>22</v>
      </c>
      <c r="C23" s="49" t="s">
        <v>17</v>
      </c>
      <c r="D23" s="49" t="s">
        <v>255</v>
      </c>
      <c r="E23" s="49" t="s">
        <v>256</v>
      </c>
      <c r="F23" s="26" t="s">
        <v>37</v>
      </c>
      <c r="G23" s="22">
        <f t="shared" si="2"/>
        <v>6</v>
      </c>
      <c r="H23" s="22" t="str">
        <f t="shared" si="3"/>
        <v>C6</v>
      </c>
      <c r="I23" s="22">
        <f t="shared" ca="1" si="4"/>
        <v>3</v>
      </c>
    </row>
    <row r="24" spans="1:10" ht="18.75" customHeight="1" x14ac:dyDescent="0.25">
      <c r="A24" s="24" t="str">
        <f t="shared" si="0"/>
        <v>C7</v>
      </c>
      <c r="B24" s="24">
        <f t="shared" si="1"/>
        <v>23</v>
      </c>
      <c r="C24" s="25" t="s">
        <v>55</v>
      </c>
      <c r="D24" s="25" t="s">
        <v>239</v>
      </c>
      <c r="E24" s="25" t="s">
        <v>240</v>
      </c>
      <c r="F24" s="26" t="s">
        <v>37</v>
      </c>
      <c r="G24" s="22">
        <f t="shared" si="2"/>
        <v>7</v>
      </c>
      <c r="H24" s="22" t="str">
        <f t="shared" si="3"/>
        <v>C7</v>
      </c>
      <c r="I24" s="22">
        <f t="shared" ca="1" si="4"/>
        <v>7</v>
      </c>
    </row>
    <row r="25" spans="1:10" ht="18.75" customHeight="1" x14ac:dyDescent="0.25">
      <c r="A25" s="24" t="str">
        <f t="shared" si="0"/>
        <v>D1</v>
      </c>
      <c r="B25" s="24">
        <f t="shared" si="1"/>
        <v>24</v>
      </c>
      <c r="C25" s="25" t="s">
        <v>23</v>
      </c>
      <c r="D25" s="25" t="s">
        <v>241</v>
      </c>
      <c r="E25" s="25" t="s">
        <v>242</v>
      </c>
      <c r="F25" s="26" t="s">
        <v>38</v>
      </c>
      <c r="G25" s="22">
        <f t="shared" si="2"/>
        <v>1</v>
      </c>
      <c r="H25" s="22" t="str">
        <f t="shared" si="3"/>
        <v>D1</v>
      </c>
      <c r="I25" s="22">
        <f t="shared" ca="1" si="4"/>
        <v>4</v>
      </c>
    </row>
    <row r="26" spans="1:10" ht="18.75" customHeight="1" x14ac:dyDescent="0.25">
      <c r="A26" s="24" t="str">
        <f t="shared" si="0"/>
        <v>D2</v>
      </c>
      <c r="B26" s="24">
        <f t="shared" si="1"/>
        <v>25</v>
      </c>
      <c r="C26" s="25" t="s">
        <v>142</v>
      </c>
      <c r="D26" s="25" t="s">
        <v>247</v>
      </c>
      <c r="E26" s="25" t="s">
        <v>248</v>
      </c>
      <c r="F26" s="26" t="s">
        <v>38</v>
      </c>
      <c r="G26" s="22">
        <f t="shared" si="2"/>
        <v>2</v>
      </c>
      <c r="H26" s="22" t="str">
        <f t="shared" si="3"/>
        <v>D2</v>
      </c>
      <c r="I26" s="22">
        <f t="shared" ca="1" si="4"/>
        <v>5</v>
      </c>
    </row>
    <row r="27" spans="1:10" ht="18.75" customHeight="1" x14ac:dyDescent="0.25">
      <c r="A27" s="24" t="str">
        <f t="shared" si="0"/>
        <v>D3</v>
      </c>
      <c r="B27" s="24">
        <f t="shared" si="1"/>
        <v>26</v>
      </c>
      <c r="C27" s="25" t="s">
        <v>161</v>
      </c>
      <c r="D27" s="25" t="s">
        <v>265</v>
      </c>
      <c r="E27" s="25" t="s">
        <v>266</v>
      </c>
      <c r="F27" s="26" t="s">
        <v>38</v>
      </c>
      <c r="G27" s="22">
        <f t="shared" si="2"/>
        <v>3</v>
      </c>
      <c r="H27" s="22" t="str">
        <f t="shared" si="3"/>
        <v>D3</v>
      </c>
      <c r="I27" s="22">
        <f t="shared" ca="1" si="4"/>
        <v>3</v>
      </c>
    </row>
    <row r="28" spans="1:10" ht="18.75" customHeight="1" x14ac:dyDescent="0.25">
      <c r="A28" s="24" t="str">
        <f t="shared" si="0"/>
        <v>D4</v>
      </c>
      <c r="B28" s="24">
        <f t="shared" si="1"/>
        <v>27</v>
      </c>
      <c r="C28" s="25" t="s">
        <v>25</v>
      </c>
      <c r="D28" s="25" t="s">
        <v>376</v>
      </c>
      <c r="E28" s="25" t="s">
        <v>377</v>
      </c>
      <c r="F28" s="26" t="s">
        <v>38</v>
      </c>
      <c r="G28" s="22">
        <f t="shared" si="2"/>
        <v>4</v>
      </c>
      <c r="H28" s="22" t="str">
        <f t="shared" si="3"/>
        <v>D4</v>
      </c>
      <c r="I28" s="22">
        <f t="shared" ca="1" si="4"/>
        <v>6</v>
      </c>
      <c r="J28" s="23" t="s">
        <v>169</v>
      </c>
    </row>
    <row r="29" spans="1:10" ht="18.75" customHeight="1" x14ac:dyDescent="0.25">
      <c r="A29" s="24" t="str">
        <f t="shared" si="0"/>
        <v>D5</v>
      </c>
      <c r="B29" s="24">
        <f t="shared" si="1"/>
        <v>28</v>
      </c>
      <c r="C29" s="25" t="s">
        <v>190</v>
      </c>
      <c r="D29" s="25" t="s">
        <v>475</v>
      </c>
      <c r="E29" s="25" t="s">
        <v>474</v>
      </c>
      <c r="F29" s="26" t="s">
        <v>38</v>
      </c>
      <c r="G29" s="22">
        <f t="shared" si="2"/>
        <v>5</v>
      </c>
      <c r="H29" s="22" t="str">
        <f t="shared" si="3"/>
        <v>D5</v>
      </c>
      <c r="I29" s="22">
        <f t="shared" ca="1" si="4"/>
        <v>1</v>
      </c>
    </row>
    <row r="30" spans="1:10" ht="18.75" customHeight="1" x14ac:dyDescent="0.25">
      <c r="A30" s="24" t="str">
        <f t="shared" si="0"/>
        <v>D6</v>
      </c>
      <c r="B30" s="24">
        <f t="shared" si="1"/>
        <v>29</v>
      </c>
      <c r="C30" s="25" t="s">
        <v>174</v>
      </c>
      <c r="D30" s="25" t="s">
        <v>269</v>
      </c>
      <c r="E30" s="25" t="s">
        <v>501</v>
      </c>
      <c r="F30" s="26" t="s">
        <v>38</v>
      </c>
      <c r="G30" s="22">
        <f t="shared" si="2"/>
        <v>6</v>
      </c>
      <c r="H30" s="22" t="str">
        <f t="shared" si="3"/>
        <v>D6</v>
      </c>
      <c r="I30" s="22">
        <f t="shared" ca="1" si="4"/>
        <v>2</v>
      </c>
    </row>
    <row r="31" spans="1:10" ht="18.75" customHeight="1" x14ac:dyDescent="0.25">
      <c r="A31" s="24" t="str">
        <f t="shared" si="0"/>
        <v>D7</v>
      </c>
      <c r="B31" s="24">
        <f t="shared" si="1"/>
        <v>30</v>
      </c>
      <c r="C31" s="25" t="s">
        <v>7</v>
      </c>
      <c r="D31" s="25" t="s">
        <v>253</v>
      </c>
      <c r="E31" s="25" t="s">
        <v>254</v>
      </c>
      <c r="F31" s="26" t="s">
        <v>38</v>
      </c>
      <c r="G31" s="22">
        <f t="shared" si="2"/>
        <v>7</v>
      </c>
      <c r="H31" s="22" t="str">
        <f t="shared" si="3"/>
        <v>D7</v>
      </c>
      <c r="I31" s="22">
        <f t="shared" ca="1" si="4"/>
        <v>6</v>
      </c>
    </row>
    <row r="32" spans="1:10" ht="18.75" customHeight="1" x14ac:dyDescent="0.25">
      <c r="A32" s="24" t="str">
        <f t="shared" si="0"/>
        <v>E1</v>
      </c>
      <c r="B32" s="24">
        <f t="shared" si="1"/>
        <v>31</v>
      </c>
      <c r="C32" s="25" t="s">
        <v>156</v>
      </c>
      <c r="D32" s="25" t="s">
        <v>259</v>
      </c>
      <c r="E32" s="25" t="s">
        <v>260</v>
      </c>
      <c r="F32" s="26" t="s">
        <v>40</v>
      </c>
      <c r="G32" s="22">
        <f t="shared" si="2"/>
        <v>1</v>
      </c>
      <c r="H32" s="22" t="str">
        <f t="shared" si="3"/>
        <v>E1</v>
      </c>
      <c r="I32" s="22">
        <f t="shared" ca="1" si="4"/>
        <v>6</v>
      </c>
    </row>
    <row r="33" spans="1:10" ht="18.75" customHeight="1" x14ac:dyDescent="0.25">
      <c r="A33" s="24" t="str">
        <f t="shared" si="0"/>
        <v>E2</v>
      </c>
      <c r="B33" s="24">
        <f t="shared" si="1"/>
        <v>32</v>
      </c>
      <c r="C33" s="25" t="s">
        <v>176</v>
      </c>
      <c r="D33" s="25" t="s">
        <v>243</v>
      </c>
      <c r="E33" s="25" t="s">
        <v>244</v>
      </c>
      <c r="F33" s="26" t="s">
        <v>40</v>
      </c>
      <c r="G33" s="22">
        <f t="shared" si="2"/>
        <v>2</v>
      </c>
      <c r="H33" s="22" t="str">
        <f t="shared" si="3"/>
        <v>E2</v>
      </c>
      <c r="I33" s="22">
        <f t="shared" ca="1" si="4"/>
        <v>3</v>
      </c>
    </row>
    <row r="34" spans="1:10" ht="18.75" customHeight="1" x14ac:dyDescent="0.25">
      <c r="A34" s="24" t="str">
        <f t="shared" ref="A34:A65" si="5">H34</f>
        <v>E3</v>
      </c>
      <c r="B34" s="24">
        <f t="shared" ref="B34:B65" si="6">ROW()-1</f>
        <v>33</v>
      </c>
      <c r="C34" s="25" t="s">
        <v>485</v>
      </c>
      <c r="D34" s="25" t="s">
        <v>487</v>
      </c>
      <c r="E34" s="25" t="s">
        <v>486</v>
      </c>
      <c r="F34" s="26" t="s">
        <v>40</v>
      </c>
      <c r="G34" s="22">
        <f t="shared" ref="G34:G65" si="7">IF(F34=F33,G33+1,1)</f>
        <v>3</v>
      </c>
      <c r="H34" s="22" t="str">
        <f t="shared" ref="H34:H65" si="8">CONCATENATE(F34,G34)</f>
        <v>E3</v>
      </c>
      <c r="I34" s="22">
        <f t="shared" ref="I34:I65" ca="1" si="9">IF(F34&lt;&gt;"F",VLOOKUP(C34,INDIRECT("'"&amp;F34&amp;" liga'!$A$1:$O$30"),15,FALSE),VLOOKUP(C34,INDIRECT("'"&amp;F34&amp;" liga'!$A$1:$P$33"),16,FALSE))</f>
        <v>1</v>
      </c>
    </row>
    <row r="35" spans="1:10" ht="18.75" customHeight="1" x14ac:dyDescent="0.25">
      <c r="A35" s="24" t="str">
        <f t="shared" si="5"/>
        <v>E4</v>
      </c>
      <c r="B35" s="24">
        <f t="shared" si="6"/>
        <v>34</v>
      </c>
      <c r="C35" s="25" t="s">
        <v>479</v>
      </c>
      <c r="D35" s="25" t="s">
        <v>481</v>
      </c>
      <c r="E35" s="25" t="s">
        <v>480</v>
      </c>
      <c r="F35" s="26" t="s">
        <v>40</v>
      </c>
      <c r="G35" s="22">
        <f t="shared" si="7"/>
        <v>4</v>
      </c>
      <c r="H35" s="22" t="str">
        <f t="shared" si="8"/>
        <v>E4</v>
      </c>
      <c r="I35" s="22">
        <f t="shared" ca="1" si="9"/>
        <v>2</v>
      </c>
    </row>
    <row r="36" spans="1:10" ht="18.75" customHeight="1" x14ac:dyDescent="0.25">
      <c r="A36" s="24" t="str">
        <f t="shared" si="5"/>
        <v>E5</v>
      </c>
      <c r="B36" s="24">
        <f t="shared" si="6"/>
        <v>35</v>
      </c>
      <c r="C36" s="49" t="s">
        <v>10</v>
      </c>
      <c r="D36" s="49" t="s">
        <v>251</v>
      </c>
      <c r="E36" s="49" t="s">
        <v>252</v>
      </c>
      <c r="F36" s="26" t="s">
        <v>40</v>
      </c>
      <c r="G36" s="22">
        <f t="shared" si="7"/>
        <v>5</v>
      </c>
      <c r="H36" s="22" t="str">
        <f t="shared" si="8"/>
        <v>E5</v>
      </c>
      <c r="I36" s="22">
        <f t="shared" ca="1" si="9"/>
        <v>4</v>
      </c>
    </row>
    <row r="37" spans="1:10" ht="18.75" customHeight="1" x14ac:dyDescent="0.25">
      <c r="A37" s="24" t="str">
        <f t="shared" si="5"/>
        <v>E6</v>
      </c>
      <c r="B37" s="24">
        <f t="shared" si="6"/>
        <v>36</v>
      </c>
      <c r="C37" s="48" t="s">
        <v>127</v>
      </c>
      <c r="D37" s="48" t="s">
        <v>235</v>
      </c>
      <c r="E37" s="48" t="s">
        <v>236</v>
      </c>
      <c r="F37" s="26" t="s">
        <v>40</v>
      </c>
      <c r="G37" s="22">
        <f t="shared" si="7"/>
        <v>6</v>
      </c>
      <c r="H37" s="22" t="str">
        <f t="shared" si="8"/>
        <v>E6</v>
      </c>
      <c r="I37" s="22">
        <f t="shared" ca="1" si="9"/>
        <v>6</v>
      </c>
    </row>
    <row r="38" spans="1:10" ht="18.75" customHeight="1" x14ac:dyDescent="0.25">
      <c r="A38" s="24" t="str">
        <f t="shared" si="5"/>
        <v>E7</v>
      </c>
      <c r="B38" s="24">
        <f t="shared" si="6"/>
        <v>37</v>
      </c>
      <c r="C38" s="25" t="s">
        <v>189</v>
      </c>
      <c r="D38" s="25" t="s">
        <v>477</v>
      </c>
      <c r="E38" s="25" t="s">
        <v>476</v>
      </c>
      <c r="F38" s="26" t="s">
        <v>40</v>
      </c>
      <c r="G38" s="22">
        <f t="shared" si="7"/>
        <v>7</v>
      </c>
      <c r="H38" s="22" t="str">
        <f t="shared" si="8"/>
        <v>E7</v>
      </c>
      <c r="I38" s="22">
        <f t="shared" ca="1" si="9"/>
        <v>5</v>
      </c>
    </row>
    <row r="39" spans="1:10" ht="18.75" customHeight="1" x14ac:dyDescent="0.25">
      <c r="A39" s="24" t="str">
        <f t="shared" si="5"/>
        <v>F1</v>
      </c>
      <c r="B39" s="24">
        <f t="shared" si="6"/>
        <v>38</v>
      </c>
      <c r="C39" s="48" t="s">
        <v>18</v>
      </c>
      <c r="D39" s="48" t="s">
        <v>257</v>
      </c>
      <c r="E39" s="48" t="s">
        <v>258</v>
      </c>
      <c r="F39" s="26" t="s">
        <v>42</v>
      </c>
      <c r="G39" s="22">
        <f t="shared" si="7"/>
        <v>1</v>
      </c>
      <c r="H39" s="22" t="str">
        <f t="shared" si="8"/>
        <v>F1</v>
      </c>
      <c r="I39" s="22">
        <f t="shared" ca="1" si="9"/>
        <v>0</v>
      </c>
    </row>
    <row r="40" spans="1:10" ht="18.75" customHeight="1" x14ac:dyDescent="0.25">
      <c r="A40" s="24" t="str">
        <f t="shared" si="5"/>
        <v>F2</v>
      </c>
      <c r="B40" s="24">
        <f t="shared" si="6"/>
        <v>39</v>
      </c>
      <c r="C40" s="25" t="s">
        <v>175</v>
      </c>
      <c r="D40" s="25" t="s">
        <v>272</v>
      </c>
      <c r="E40" s="25" t="s">
        <v>273</v>
      </c>
      <c r="F40" s="26" t="s">
        <v>42</v>
      </c>
      <c r="G40" s="22">
        <f t="shared" si="7"/>
        <v>2</v>
      </c>
      <c r="H40" s="22" t="str">
        <f t="shared" si="8"/>
        <v>F2</v>
      </c>
      <c r="I40" s="22">
        <f t="shared" ca="1" si="9"/>
        <v>0</v>
      </c>
    </row>
    <row r="41" spans="1:10" ht="18.75" customHeight="1" x14ac:dyDescent="0.25">
      <c r="A41" s="24" t="str">
        <f t="shared" si="5"/>
        <v>F3</v>
      </c>
      <c r="B41" s="24">
        <f t="shared" si="6"/>
        <v>40</v>
      </c>
      <c r="C41" s="25" t="s">
        <v>24</v>
      </c>
      <c r="D41" s="25" t="s">
        <v>267</v>
      </c>
      <c r="E41" s="25" t="s">
        <v>268</v>
      </c>
      <c r="F41" s="26" t="s">
        <v>42</v>
      </c>
      <c r="G41" s="22">
        <f t="shared" si="7"/>
        <v>3</v>
      </c>
      <c r="H41" s="22" t="str">
        <f t="shared" si="8"/>
        <v>F3</v>
      </c>
      <c r="I41" s="22">
        <f t="shared" ca="1" si="9"/>
        <v>0</v>
      </c>
    </row>
    <row r="42" spans="1:10" ht="18.75" customHeight="1" x14ac:dyDescent="0.25">
      <c r="A42" s="24" t="str">
        <f t="shared" si="5"/>
        <v>F4</v>
      </c>
      <c r="B42" s="24">
        <f t="shared" si="6"/>
        <v>41</v>
      </c>
      <c r="C42" s="25" t="s">
        <v>184</v>
      </c>
      <c r="D42" s="25" t="s">
        <v>274</v>
      </c>
      <c r="E42" s="25" t="s">
        <v>275</v>
      </c>
      <c r="F42" s="26" t="s">
        <v>42</v>
      </c>
      <c r="G42" s="22">
        <f t="shared" si="7"/>
        <v>4</v>
      </c>
      <c r="H42" s="22" t="str">
        <f t="shared" si="8"/>
        <v>F4</v>
      </c>
      <c r="I42" s="22">
        <f t="shared" ca="1" si="9"/>
        <v>0</v>
      </c>
    </row>
    <row r="43" spans="1:10" ht="18.75" customHeight="1" x14ac:dyDescent="0.25">
      <c r="A43" s="24" t="str">
        <f t="shared" si="5"/>
        <v>F5</v>
      </c>
      <c r="B43" s="24">
        <f t="shared" si="6"/>
        <v>42</v>
      </c>
      <c r="C43" s="25" t="s">
        <v>112</v>
      </c>
      <c r="D43" s="25" t="s">
        <v>276</v>
      </c>
      <c r="E43" s="25" t="s">
        <v>277</v>
      </c>
      <c r="F43" s="26" t="s">
        <v>42</v>
      </c>
      <c r="G43" s="22">
        <f t="shared" si="7"/>
        <v>5</v>
      </c>
      <c r="H43" s="22" t="str">
        <f t="shared" si="8"/>
        <v>F5</v>
      </c>
      <c r="I43" s="22">
        <f t="shared" ca="1" si="9"/>
        <v>0</v>
      </c>
    </row>
    <row r="44" spans="1:10" ht="18.75" customHeight="1" x14ac:dyDescent="0.25">
      <c r="A44" s="24" t="str">
        <f t="shared" si="5"/>
        <v>F6</v>
      </c>
      <c r="B44" s="24">
        <f t="shared" si="6"/>
        <v>43</v>
      </c>
      <c r="C44" s="25" t="s">
        <v>157</v>
      </c>
      <c r="D44" s="25" t="s">
        <v>278</v>
      </c>
      <c r="E44" s="25" t="s">
        <v>279</v>
      </c>
      <c r="F44" s="26" t="s">
        <v>42</v>
      </c>
      <c r="G44" s="22">
        <f t="shared" si="7"/>
        <v>6</v>
      </c>
      <c r="H44" s="22" t="str">
        <f t="shared" si="8"/>
        <v>F6</v>
      </c>
      <c r="I44" s="22">
        <f t="shared" ca="1" si="9"/>
        <v>0</v>
      </c>
      <c r="J44" s="23" t="s">
        <v>482</v>
      </c>
    </row>
    <row r="45" spans="1:10" ht="18.75" customHeight="1" x14ac:dyDescent="0.25">
      <c r="A45" s="24" t="str">
        <f t="shared" si="5"/>
        <v>F7</v>
      </c>
      <c r="B45" s="24">
        <f t="shared" si="6"/>
        <v>44</v>
      </c>
      <c r="C45" s="25" t="s">
        <v>122</v>
      </c>
      <c r="D45" s="25" t="s">
        <v>446</v>
      </c>
      <c r="E45" s="25" t="s">
        <v>447</v>
      </c>
      <c r="F45" s="26" t="s">
        <v>42</v>
      </c>
      <c r="G45" s="22">
        <f t="shared" si="7"/>
        <v>7</v>
      </c>
      <c r="H45" s="22" t="str">
        <f t="shared" si="8"/>
        <v>F7</v>
      </c>
      <c r="I45" s="22">
        <f t="shared" ca="1" si="9"/>
        <v>0</v>
      </c>
    </row>
    <row r="46" spans="1:10" ht="20.100000000000001" customHeight="1" x14ac:dyDescent="0.25">
      <c r="A46" s="24" t="str">
        <f t="shared" si="5"/>
        <v>G1</v>
      </c>
      <c r="B46" s="24">
        <f t="shared" si="6"/>
        <v>45</v>
      </c>
      <c r="C46" s="25" t="s">
        <v>493</v>
      </c>
      <c r="D46" s="25" t="s">
        <v>498</v>
      </c>
      <c r="E46" s="25" t="s">
        <v>494</v>
      </c>
      <c r="F46" s="26" t="s">
        <v>499</v>
      </c>
      <c r="G46" s="22">
        <f t="shared" si="7"/>
        <v>1</v>
      </c>
      <c r="H46" s="22" t="str">
        <f t="shared" si="8"/>
        <v>G1</v>
      </c>
      <c r="I46" s="22">
        <f t="shared" ca="1" si="9"/>
        <v>3</v>
      </c>
    </row>
    <row r="47" spans="1:10" ht="20.100000000000001" customHeight="1" x14ac:dyDescent="0.25">
      <c r="A47" s="24" t="str">
        <f t="shared" si="5"/>
        <v>G2</v>
      </c>
      <c r="B47" s="24">
        <f t="shared" si="6"/>
        <v>46</v>
      </c>
      <c r="C47" s="25" t="s">
        <v>492</v>
      </c>
      <c r="D47" s="25" t="s">
        <v>497</v>
      </c>
      <c r="E47" s="25" t="s">
        <v>495</v>
      </c>
      <c r="F47" s="26" t="s">
        <v>499</v>
      </c>
      <c r="G47" s="22">
        <f t="shared" si="7"/>
        <v>2</v>
      </c>
      <c r="H47" s="22" t="str">
        <f t="shared" si="8"/>
        <v>G2</v>
      </c>
      <c r="I47" s="22">
        <f t="shared" ca="1" si="9"/>
        <v>1</v>
      </c>
    </row>
    <row r="48" spans="1:10" ht="20.100000000000001" customHeight="1" x14ac:dyDescent="0.25">
      <c r="A48" s="24" t="str">
        <f t="shared" si="5"/>
        <v>G3</v>
      </c>
      <c r="B48" s="24">
        <f t="shared" si="6"/>
        <v>47</v>
      </c>
      <c r="C48" s="25" t="s">
        <v>133</v>
      </c>
      <c r="D48" s="25" t="s">
        <v>354</v>
      </c>
      <c r="E48" s="25" t="s">
        <v>355</v>
      </c>
      <c r="F48" s="26" t="s">
        <v>499</v>
      </c>
      <c r="G48" s="22">
        <f t="shared" si="7"/>
        <v>3</v>
      </c>
      <c r="H48" s="22" t="str">
        <f t="shared" si="8"/>
        <v>G3</v>
      </c>
      <c r="I48" s="22">
        <f t="shared" ca="1" si="9"/>
        <v>2</v>
      </c>
      <c r="J48" s="23" t="s">
        <v>181</v>
      </c>
    </row>
    <row r="49" spans="1:10" ht="20.100000000000001" customHeight="1" x14ac:dyDescent="0.25">
      <c r="A49" s="24" t="str">
        <f t="shared" si="5"/>
        <v>G4</v>
      </c>
      <c r="B49" s="24">
        <f t="shared" si="6"/>
        <v>48</v>
      </c>
      <c r="C49" s="25" t="s">
        <v>185</v>
      </c>
      <c r="D49" s="25" t="s">
        <v>382</v>
      </c>
      <c r="E49" s="25" t="s">
        <v>383</v>
      </c>
      <c r="F49" s="26" t="s">
        <v>499</v>
      </c>
      <c r="G49" s="22">
        <f t="shared" si="7"/>
        <v>4</v>
      </c>
      <c r="H49" s="22" t="str">
        <f t="shared" si="8"/>
        <v>G4</v>
      </c>
      <c r="I49" s="22">
        <f t="shared" ca="1" si="9"/>
        <v>5</v>
      </c>
    </row>
    <row r="50" spans="1:10" ht="20.100000000000001" customHeight="1" x14ac:dyDescent="0.25">
      <c r="A50" s="24" t="str">
        <f t="shared" si="5"/>
        <v>G5</v>
      </c>
      <c r="B50" s="24">
        <f t="shared" si="6"/>
        <v>49</v>
      </c>
      <c r="C50" s="25" t="s">
        <v>132</v>
      </c>
      <c r="D50" s="25" t="s">
        <v>384</v>
      </c>
      <c r="E50" s="25" t="s">
        <v>385</v>
      </c>
      <c r="F50" s="26" t="s">
        <v>499</v>
      </c>
      <c r="G50" s="22">
        <f t="shared" si="7"/>
        <v>5</v>
      </c>
      <c r="H50" s="22" t="str">
        <f t="shared" si="8"/>
        <v>G5</v>
      </c>
      <c r="I50" s="22">
        <f t="shared" ca="1" si="9"/>
        <v>5</v>
      </c>
      <c r="J50" s="23" t="s">
        <v>170</v>
      </c>
    </row>
    <row r="51" spans="1:10" ht="20.100000000000001" customHeight="1" x14ac:dyDescent="0.25">
      <c r="A51" s="24" t="str">
        <f t="shared" si="5"/>
        <v>G6</v>
      </c>
      <c r="B51" s="24">
        <f t="shared" si="6"/>
        <v>50</v>
      </c>
      <c r="C51" s="25" t="s">
        <v>505</v>
      </c>
      <c r="D51" s="51" t="s">
        <v>506</v>
      </c>
      <c r="E51" s="25" t="s">
        <v>496</v>
      </c>
      <c r="F51" s="26" t="s">
        <v>499</v>
      </c>
      <c r="G51" s="22">
        <f t="shared" si="7"/>
        <v>6</v>
      </c>
      <c r="H51" s="22" t="str">
        <f t="shared" si="8"/>
        <v>G6</v>
      </c>
      <c r="I51" s="22">
        <f t="shared" ca="1" si="9"/>
        <v>3</v>
      </c>
    </row>
    <row r="52" spans="1:10" ht="20.100000000000001" customHeight="1" x14ac:dyDescent="0.25">
      <c r="A52" s="24" t="str">
        <f t="shared" si="5"/>
        <v>G7</v>
      </c>
      <c r="B52" s="24">
        <f t="shared" si="6"/>
        <v>51</v>
      </c>
      <c r="C52" s="25" t="s">
        <v>63</v>
      </c>
      <c r="D52" s="25" t="s">
        <v>282</v>
      </c>
      <c r="E52" s="25" t="s">
        <v>283</v>
      </c>
      <c r="F52" s="26" t="s">
        <v>499</v>
      </c>
      <c r="G52" s="22">
        <f t="shared" si="7"/>
        <v>7</v>
      </c>
      <c r="H52" s="22" t="str">
        <f t="shared" si="8"/>
        <v>G7</v>
      </c>
      <c r="I52" s="22">
        <f t="shared" ca="1" si="9"/>
        <v>5</v>
      </c>
    </row>
    <row r="53" spans="1:10" ht="20.100000000000001" hidden="1" customHeight="1" x14ac:dyDescent="0.25">
      <c r="A53" s="24" t="str">
        <f t="shared" si="5"/>
        <v>Z1</v>
      </c>
      <c r="B53" s="24">
        <f t="shared" si="6"/>
        <v>52</v>
      </c>
      <c r="C53" s="25" t="s">
        <v>99</v>
      </c>
      <c r="D53" s="25" t="s">
        <v>284</v>
      </c>
      <c r="E53" s="25" t="s">
        <v>285</v>
      </c>
      <c r="F53" s="26" t="s">
        <v>75</v>
      </c>
      <c r="G53" s="22">
        <f t="shared" si="7"/>
        <v>1</v>
      </c>
      <c r="H53" s="22" t="str">
        <f t="shared" si="8"/>
        <v>Z1</v>
      </c>
      <c r="I53" s="22" t="e">
        <f t="shared" ca="1" si="9"/>
        <v>#REF!</v>
      </c>
    </row>
    <row r="54" spans="1:10" ht="20.100000000000001" hidden="1" customHeight="1" x14ac:dyDescent="0.25">
      <c r="A54" s="24" t="str">
        <f t="shared" si="5"/>
        <v>Z2</v>
      </c>
      <c r="B54" s="24">
        <f t="shared" si="6"/>
        <v>53</v>
      </c>
      <c r="C54" s="25" t="s">
        <v>26</v>
      </c>
      <c r="D54" s="25" t="s">
        <v>286</v>
      </c>
      <c r="E54" s="25" t="s">
        <v>287</v>
      </c>
      <c r="F54" s="26" t="s">
        <v>75</v>
      </c>
      <c r="G54" s="22">
        <f t="shared" si="7"/>
        <v>2</v>
      </c>
      <c r="H54" s="22" t="str">
        <f t="shared" si="8"/>
        <v>Z2</v>
      </c>
      <c r="I54" s="22" t="e">
        <f t="shared" ca="1" si="9"/>
        <v>#REF!</v>
      </c>
    </row>
    <row r="55" spans="1:10" ht="20.100000000000001" hidden="1" customHeight="1" x14ac:dyDescent="0.25">
      <c r="A55" s="24" t="str">
        <f t="shared" si="5"/>
        <v>Z3</v>
      </c>
      <c r="B55" s="24">
        <f t="shared" si="6"/>
        <v>54</v>
      </c>
      <c r="C55" s="25" t="s">
        <v>130</v>
      </c>
      <c r="D55" s="25" t="s">
        <v>288</v>
      </c>
      <c r="E55" s="25" t="s">
        <v>289</v>
      </c>
      <c r="F55" s="26" t="s">
        <v>75</v>
      </c>
      <c r="G55" s="22">
        <f t="shared" si="7"/>
        <v>3</v>
      </c>
      <c r="H55" s="22" t="str">
        <f t="shared" si="8"/>
        <v>Z3</v>
      </c>
      <c r="I55" s="22" t="e">
        <f t="shared" ca="1" si="9"/>
        <v>#REF!</v>
      </c>
      <c r="J55" s="23" t="s">
        <v>170</v>
      </c>
    </row>
    <row r="56" spans="1:10" ht="20.100000000000001" hidden="1" customHeight="1" x14ac:dyDescent="0.25">
      <c r="A56" s="24" t="str">
        <f t="shared" si="5"/>
        <v>Z4</v>
      </c>
      <c r="B56" s="24">
        <f t="shared" si="6"/>
        <v>55</v>
      </c>
      <c r="C56" s="25" t="s">
        <v>69</v>
      </c>
      <c r="D56" s="25" t="s">
        <v>290</v>
      </c>
      <c r="E56" s="25" t="s">
        <v>291</v>
      </c>
      <c r="F56" s="26" t="s">
        <v>75</v>
      </c>
      <c r="G56" s="22">
        <f t="shared" si="7"/>
        <v>4</v>
      </c>
      <c r="H56" s="22" t="str">
        <f t="shared" si="8"/>
        <v>Z4</v>
      </c>
      <c r="I56" s="22" t="e">
        <f t="shared" ca="1" si="9"/>
        <v>#REF!</v>
      </c>
    </row>
    <row r="57" spans="1:10" ht="20.100000000000001" hidden="1" customHeight="1" x14ac:dyDescent="0.25">
      <c r="A57" s="24" t="str">
        <f t="shared" si="5"/>
        <v>Z5</v>
      </c>
      <c r="B57" s="24">
        <f t="shared" si="6"/>
        <v>56</v>
      </c>
      <c r="C57" s="25" t="s">
        <v>91</v>
      </c>
      <c r="D57" s="25" t="s">
        <v>292</v>
      </c>
      <c r="E57" s="25" t="s">
        <v>293</v>
      </c>
      <c r="F57" s="26" t="s">
        <v>75</v>
      </c>
      <c r="G57" s="22">
        <f t="shared" si="7"/>
        <v>5</v>
      </c>
      <c r="H57" s="22" t="str">
        <f t="shared" si="8"/>
        <v>Z5</v>
      </c>
      <c r="I57" s="22" t="e">
        <f t="shared" ca="1" si="9"/>
        <v>#REF!</v>
      </c>
    </row>
    <row r="58" spans="1:10" ht="20.100000000000001" hidden="1" customHeight="1" x14ac:dyDescent="0.25">
      <c r="A58" s="24" t="str">
        <f t="shared" si="5"/>
        <v>Z6</v>
      </c>
      <c r="B58" s="24">
        <f t="shared" si="6"/>
        <v>57</v>
      </c>
      <c r="C58" s="25" t="s">
        <v>139</v>
      </c>
      <c r="D58" s="25" t="s">
        <v>294</v>
      </c>
      <c r="E58" s="25" t="s">
        <v>295</v>
      </c>
      <c r="F58" s="26" t="s">
        <v>75</v>
      </c>
      <c r="G58" s="22">
        <f t="shared" si="7"/>
        <v>6</v>
      </c>
      <c r="H58" s="22" t="str">
        <f t="shared" si="8"/>
        <v>Z6</v>
      </c>
      <c r="I58" s="22" t="e">
        <f t="shared" ca="1" si="9"/>
        <v>#REF!</v>
      </c>
      <c r="J58" s="23" t="s">
        <v>170</v>
      </c>
    </row>
    <row r="59" spans="1:10" ht="20.100000000000001" hidden="1" customHeight="1" x14ac:dyDescent="0.25">
      <c r="A59" s="24" t="str">
        <f t="shared" si="5"/>
        <v>Z7</v>
      </c>
      <c r="B59" s="24">
        <f t="shared" si="6"/>
        <v>58</v>
      </c>
      <c r="C59" s="25" t="s">
        <v>131</v>
      </c>
      <c r="D59" s="25" t="s">
        <v>296</v>
      </c>
      <c r="E59" s="25" t="s">
        <v>297</v>
      </c>
      <c r="F59" s="26" t="s">
        <v>75</v>
      </c>
      <c r="G59" s="22">
        <f t="shared" si="7"/>
        <v>7</v>
      </c>
      <c r="H59" s="22" t="str">
        <f t="shared" si="8"/>
        <v>Z7</v>
      </c>
      <c r="I59" s="22" t="e">
        <f t="shared" ca="1" si="9"/>
        <v>#REF!</v>
      </c>
    </row>
    <row r="60" spans="1:10" ht="20.100000000000001" hidden="1" customHeight="1" x14ac:dyDescent="0.25">
      <c r="A60" s="24" t="str">
        <f t="shared" si="5"/>
        <v>Z8</v>
      </c>
      <c r="B60" s="24">
        <f t="shared" si="6"/>
        <v>59</v>
      </c>
      <c r="C60" s="25" t="s">
        <v>115</v>
      </c>
      <c r="D60" s="25" t="s">
        <v>298</v>
      </c>
      <c r="E60" s="25" t="s">
        <v>299</v>
      </c>
      <c r="F60" s="26" t="s">
        <v>75</v>
      </c>
      <c r="G60" s="22">
        <f t="shared" si="7"/>
        <v>8</v>
      </c>
      <c r="H60" s="22" t="str">
        <f t="shared" si="8"/>
        <v>Z8</v>
      </c>
      <c r="I60" s="22" t="e">
        <f t="shared" ca="1" si="9"/>
        <v>#REF!</v>
      </c>
    </row>
    <row r="61" spans="1:10" ht="20.100000000000001" hidden="1" customHeight="1" x14ac:dyDescent="0.25">
      <c r="A61" s="24" t="str">
        <f t="shared" si="5"/>
        <v>Z9</v>
      </c>
      <c r="B61" s="24">
        <f t="shared" si="6"/>
        <v>60</v>
      </c>
      <c r="C61" s="25" t="s">
        <v>60</v>
      </c>
      <c r="D61" s="25" t="s">
        <v>300</v>
      </c>
      <c r="E61" s="25" t="s">
        <v>301</v>
      </c>
      <c r="F61" s="26" t="s">
        <v>75</v>
      </c>
      <c r="G61" s="22">
        <f t="shared" si="7"/>
        <v>9</v>
      </c>
      <c r="H61" s="22" t="str">
        <f t="shared" si="8"/>
        <v>Z9</v>
      </c>
      <c r="I61" s="22" t="e">
        <f t="shared" ca="1" si="9"/>
        <v>#REF!</v>
      </c>
    </row>
    <row r="62" spans="1:10" ht="20.100000000000001" hidden="1" customHeight="1" x14ac:dyDescent="0.25">
      <c r="A62" s="24" t="str">
        <f t="shared" si="5"/>
        <v>Z10</v>
      </c>
      <c r="B62" s="24">
        <f t="shared" si="6"/>
        <v>61</v>
      </c>
      <c r="C62" s="25" t="s">
        <v>64</v>
      </c>
      <c r="D62" s="25" t="s">
        <v>302</v>
      </c>
      <c r="E62" s="25" t="s">
        <v>303</v>
      </c>
      <c r="F62" s="26" t="s">
        <v>75</v>
      </c>
      <c r="G62" s="22">
        <f t="shared" si="7"/>
        <v>10</v>
      </c>
      <c r="H62" s="22" t="str">
        <f t="shared" si="8"/>
        <v>Z10</v>
      </c>
      <c r="I62" s="22" t="e">
        <f t="shared" ca="1" si="9"/>
        <v>#REF!</v>
      </c>
    </row>
    <row r="63" spans="1:10" ht="20.100000000000001" hidden="1" customHeight="1" x14ac:dyDescent="0.25">
      <c r="A63" s="24" t="str">
        <f t="shared" si="5"/>
        <v>Z11</v>
      </c>
      <c r="B63" s="24">
        <f t="shared" si="6"/>
        <v>62</v>
      </c>
      <c r="C63" s="25" t="s">
        <v>171</v>
      </c>
      <c r="D63" s="25" t="s">
        <v>304</v>
      </c>
      <c r="E63" s="25" t="s">
        <v>305</v>
      </c>
      <c r="F63" s="26" t="s">
        <v>75</v>
      </c>
      <c r="G63" s="22">
        <f t="shared" si="7"/>
        <v>11</v>
      </c>
      <c r="H63" s="22" t="str">
        <f t="shared" si="8"/>
        <v>Z11</v>
      </c>
      <c r="I63" s="22" t="e">
        <f t="shared" ca="1" si="9"/>
        <v>#REF!</v>
      </c>
      <c r="J63" s="23" t="s">
        <v>180</v>
      </c>
    </row>
    <row r="64" spans="1:10" ht="20.100000000000001" hidden="1" customHeight="1" x14ac:dyDescent="0.25">
      <c r="A64" s="24" t="str">
        <f t="shared" si="5"/>
        <v>Z12</v>
      </c>
      <c r="B64" s="24">
        <f t="shared" si="6"/>
        <v>63</v>
      </c>
      <c r="C64" s="25" t="s">
        <v>187</v>
      </c>
      <c r="D64" s="25" t="s">
        <v>306</v>
      </c>
      <c r="E64" s="25" t="s">
        <v>307</v>
      </c>
      <c r="F64" s="26" t="s">
        <v>75</v>
      </c>
      <c r="G64" s="22">
        <f t="shared" si="7"/>
        <v>12</v>
      </c>
      <c r="H64" s="22" t="str">
        <f t="shared" si="8"/>
        <v>Z12</v>
      </c>
      <c r="I64" s="22" t="e">
        <f t="shared" ca="1" si="9"/>
        <v>#REF!</v>
      </c>
      <c r="J64" s="23" t="s">
        <v>188</v>
      </c>
    </row>
    <row r="65" spans="1:10" ht="20.100000000000001" hidden="1" customHeight="1" x14ac:dyDescent="0.25">
      <c r="A65" s="24" t="str">
        <f t="shared" si="5"/>
        <v>Z13</v>
      </c>
      <c r="B65" s="24">
        <f t="shared" si="6"/>
        <v>64</v>
      </c>
      <c r="C65" s="25" t="s">
        <v>143</v>
      </c>
      <c r="D65" s="25" t="s">
        <v>308</v>
      </c>
      <c r="E65" s="25" t="s">
        <v>309</v>
      </c>
      <c r="F65" s="26" t="s">
        <v>75</v>
      </c>
      <c r="G65" s="22">
        <f t="shared" si="7"/>
        <v>13</v>
      </c>
      <c r="H65" s="22" t="str">
        <f t="shared" si="8"/>
        <v>Z13</v>
      </c>
      <c r="I65" s="22" t="e">
        <f t="shared" ca="1" si="9"/>
        <v>#REF!</v>
      </c>
      <c r="J65" s="23" t="s">
        <v>173</v>
      </c>
    </row>
    <row r="66" spans="1:10" ht="20.100000000000001" hidden="1" customHeight="1" x14ac:dyDescent="0.25">
      <c r="A66" s="24" t="str">
        <f t="shared" ref="A66:A97" si="10">H66</f>
        <v>Z14</v>
      </c>
      <c r="B66" s="24">
        <f t="shared" ref="B66:B97" si="11">ROW()-1</f>
        <v>65</v>
      </c>
      <c r="C66" s="25" t="s">
        <v>124</v>
      </c>
      <c r="D66" s="25" t="s">
        <v>310</v>
      </c>
      <c r="E66" s="25" t="s">
        <v>311</v>
      </c>
      <c r="F66" s="26" t="s">
        <v>75</v>
      </c>
      <c r="G66" s="22">
        <f t="shared" ref="G66:G97" si="12">IF(F66=F65,G65+1,1)</f>
        <v>14</v>
      </c>
      <c r="H66" s="22" t="str">
        <f t="shared" ref="H66:H97" si="13">CONCATENATE(F66,G66)</f>
        <v>Z14</v>
      </c>
      <c r="I66" s="22" t="e">
        <f t="shared" ref="I66:I97" ca="1" si="14">IF(F66&lt;&gt;"F",VLOOKUP(C66,INDIRECT("'"&amp;F66&amp;" liga'!$A$1:$O$30"),15,FALSE),VLOOKUP(C66,INDIRECT("'"&amp;F66&amp;" liga'!$A$1:$P$33"),16,FALSE))</f>
        <v>#REF!</v>
      </c>
    </row>
    <row r="67" spans="1:10" ht="20.100000000000001" hidden="1" customHeight="1" x14ac:dyDescent="0.25">
      <c r="A67" s="24" t="str">
        <f t="shared" si="10"/>
        <v>Z15</v>
      </c>
      <c r="B67" s="24">
        <f t="shared" si="11"/>
        <v>66</v>
      </c>
      <c r="C67" s="25" t="s">
        <v>118</v>
      </c>
      <c r="D67" s="25" t="s">
        <v>261</v>
      </c>
      <c r="E67" s="25" t="s">
        <v>262</v>
      </c>
      <c r="F67" s="26" t="s">
        <v>75</v>
      </c>
      <c r="G67" s="22">
        <f t="shared" si="12"/>
        <v>15</v>
      </c>
      <c r="H67" s="22" t="str">
        <f t="shared" si="13"/>
        <v>Z15</v>
      </c>
      <c r="I67" s="22" t="e">
        <f t="shared" ca="1" si="14"/>
        <v>#REF!</v>
      </c>
      <c r="J67" s="23" t="s">
        <v>483</v>
      </c>
    </row>
    <row r="68" spans="1:10" ht="20.100000000000001" hidden="1" customHeight="1" x14ac:dyDescent="0.25">
      <c r="A68" s="24" t="str">
        <f t="shared" si="10"/>
        <v>Z16</v>
      </c>
      <c r="B68" s="24">
        <f t="shared" si="11"/>
        <v>67</v>
      </c>
      <c r="C68" s="25" t="s">
        <v>19</v>
      </c>
      <c r="D68" s="25" t="s">
        <v>312</v>
      </c>
      <c r="E68" s="25" t="s">
        <v>313</v>
      </c>
      <c r="F68" s="26" t="s">
        <v>75</v>
      </c>
      <c r="G68" s="22">
        <f t="shared" si="12"/>
        <v>16</v>
      </c>
      <c r="H68" s="22" t="str">
        <f t="shared" si="13"/>
        <v>Z16</v>
      </c>
      <c r="I68" s="22" t="e">
        <f t="shared" ca="1" si="14"/>
        <v>#REF!</v>
      </c>
    </row>
    <row r="69" spans="1:10" ht="20.100000000000001" hidden="1" customHeight="1" x14ac:dyDescent="0.25">
      <c r="A69" s="24" t="str">
        <f t="shared" si="10"/>
        <v>Z17</v>
      </c>
      <c r="B69" s="24">
        <f t="shared" si="11"/>
        <v>68</v>
      </c>
      <c r="C69" s="25" t="s">
        <v>107</v>
      </c>
      <c r="D69" s="25" t="s">
        <v>314</v>
      </c>
      <c r="E69" s="25" t="s">
        <v>315</v>
      </c>
      <c r="F69" s="26" t="s">
        <v>75</v>
      </c>
      <c r="G69" s="22">
        <f t="shared" si="12"/>
        <v>17</v>
      </c>
      <c r="H69" s="22" t="str">
        <f t="shared" si="13"/>
        <v>Z17</v>
      </c>
      <c r="I69" s="22" t="e">
        <f t="shared" ca="1" si="14"/>
        <v>#REF!</v>
      </c>
    </row>
    <row r="70" spans="1:10" ht="19.899999999999999" hidden="1" customHeight="1" x14ac:dyDescent="0.25">
      <c r="A70" s="24" t="str">
        <f t="shared" si="10"/>
        <v>Z18</v>
      </c>
      <c r="B70" s="24">
        <f t="shared" si="11"/>
        <v>69</v>
      </c>
      <c r="C70" s="25" t="s">
        <v>154</v>
      </c>
      <c r="D70" s="25" t="s">
        <v>316</v>
      </c>
      <c r="E70" s="25" t="s">
        <v>317</v>
      </c>
      <c r="F70" s="26" t="s">
        <v>75</v>
      </c>
      <c r="G70" s="22">
        <f t="shared" si="12"/>
        <v>18</v>
      </c>
      <c r="H70" s="22" t="str">
        <f t="shared" si="13"/>
        <v>Z18</v>
      </c>
      <c r="I70" s="22" t="e">
        <f t="shared" ca="1" si="14"/>
        <v>#REF!</v>
      </c>
      <c r="J70" s="23" t="s">
        <v>170</v>
      </c>
    </row>
    <row r="71" spans="1:10" ht="19.899999999999999" hidden="1" customHeight="1" x14ac:dyDescent="0.25">
      <c r="A71" s="24" t="str">
        <f t="shared" si="10"/>
        <v>Z19</v>
      </c>
      <c r="B71" s="24">
        <f t="shared" si="11"/>
        <v>70</v>
      </c>
      <c r="C71" s="25" t="s">
        <v>88</v>
      </c>
      <c r="D71" s="25" t="s">
        <v>318</v>
      </c>
      <c r="E71" s="25" t="s">
        <v>319</v>
      </c>
      <c r="F71" s="26" t="s">
        <v>75</v>
      </c>
      <c r="G71" s="22">
        <f t="shared" si="12"/>
        <v>19</v>
      </c>
      <c r="H71" s="22" t="str">
        <f t="shared" si="13"/>
        <v>Z19</v>
      </c>
      <c r="I71" s="22" t="e">
        <f t="shared" ca="1" si="14"/>
        <v>#REF!</v>
      </c>
      <c r="J71" s="23" t="s">
        <v>179</v>
      </c>
    </row>
    <row r="72" spans="1:10" ht="19.899999999999999" hidden="1" customHeight="1" x14ac:dyDescent="0.25">
      <c r="A72" s="24" t="str">
        <f t="shared" si="10"/>
        <v>Z20</v>
      </c>
      <c r="B72" s="24">
        <f t="shared" si="11"/>
        <v>71</v>
      </c>
      <c r="C72" s="25" t="s">
        <v>138</v>
      </c>
      <c r="D72" s="25" t="s">
        <v>320</v>
      </c>
      <c r="E72" s="25" t="s">
        <v>321</v>
      </c>
      <c r="F72" s="26" t="s">
        <v>75</v>
      </c>
      <c r="G72" s="22">
        <f t="shared" si="12"/>
        <v>20</v>
      </c>
      <c r="H72" s="22" t="str">
        <f t="shared" si="13"/>
        <v>Z20</v>
      </c>
      <c r="I72" s="22" t="e">
        <f t="shared" ca="1" si="14"/>
        <v>#REF!</v>
      </c>
      <c r="J72" s="23" t="s">
        <v>178</v>
      </c>
    </row>
    <row r="73" spans="1:10" ht="19.899999999999999" hidden="1" customHeight="1" x14ac:dyDescent="0.25">
      <c r="A73" s="24" t="str">
        <f t="shared" si="10"/>
        <v>Z21</v>
      </c>
      <c r="B73" s="24">
        <f t="shared" si="11"/>
        <v>72</v>
      </c>
      <c r="C73" s="25" t="s">
        <v>98</v>
      </c>
      <c r="D73" s="25" t="s">
        <v>322</v>
      </c>
      <c r="E73" s="25" t="s">
        <v>323</v>
      </c>
      <c r="F73" s="26" t="s">
        <v>75</v>
      </c>
      <c r="G73" s="22">
        <f t="shared" si="12"/>
        <v>21</v>
      </c>
      <c r="H73" s="22" t="str">
        <f t="shared" si="13"/>
        <v>Z21</v>
      </c>
      <c r="I73" s="22" t="e">
        <f t="shared" ca="1" si="14"/>
        <v>#REF!</v>
      </c>
    </row>
    <row r="74" spans="1:10" ht="19.899999999999999" hidden="1" customHeight="1" x14ac:dyDescent="0.25">
      <c r="A74" s="24" t="str">
        <f t="shared" si="10"/>
        <v>Z22</v>
      </c>
      <c r="B74" s="24">
        <f t="shared" si="11"/>
        <v>73</v>
      </c>
      <c r="C74" s="25" t="s">
        <v>137</v>
      </c>
      <c r="D74" s="25" t="s">
        <v>324</v>
      </c>
      <c r="E74" s="25" t="s">
        <v>325</v>
      </c>
      <c r="F74" s="26" t="s">
        <v>75</v>
      </c>
      <c r="G74" s="22">
        <f t="shared" si="12"/>
        <v>22</v>
      </c>
      <c r="H74" s="22" t="str">
        <f t="shared" si="13"/>
        <v>Z22</v>
      </c>
      <c r="I74" s="22" t="e">
        <f t="shared" ca="1" si="14"/>
        <v>#REF!</v>
      </c>
    </row>
    <row r="75" spans="1:10" ht="19.899999999999999" hidden="1" customHeight="1" x14ac:dyDescent="0.25">
      <c r="A75" s="24" t="str">
        <f t="shared" si="10"/>
        <v>Z23</v>
      </c>
      <c r="B75" s="24">
        <f t="shared" si="11"/>
        <v>74</v>
      </c>
      <c r="C75" s="49" t="s">
        <v>48</v>
      </c>
      <c r="D75" s="49" t="s">
        <v>326</v>
      </c>
      <c r="E75" s="49" t="s">
        <v>327</v>
      </c>
      <c r="F75" s="26" t="s">
        <v>75</v>
      </c>
      <c r="G75" s="22">
        <f t="shared" si="12"/>
        <v>23</v>
      </c>
      <c r="H75" s="22" t="str">
        <f t="shared" si="13"/>
        <v>Z23</v>
      </c>
      <c r="I75" s="22" t="e">
        <f t="shared" ca="1" si="14"/>
        <v>#REF!</v>
      </c>
    </row>
    <row r="76" spans="1:10" ht="19.899999999999999" hidden="1" customHeight="1" x14ac:dyDescent="0.25">
      <c r="A76" s="24" t="str">
        <f t="shared" si="10"/>
        <v>Z24</v>
      </c>
      <c r="B76" s="24">
        <f t="shared" si="11"/>
        <v>75</v>
      </c>
      <c r="C76" s="25" t="s">
        <v>114</v>
      </c>
      <c r="D76" s="25" t="s">
        <v>328</v>
      </c>
      <c r="E76" s="25" t="s">
        <v>329</v>
      </c>
      <c r="F76" s="26" t="s">
        <v>75</v>
      </c>
      <c r="G76" s="22">
        <f t="shared" si="12"/>
        <v>24</v>
      </c>
      <c r="H76" s="22" t="str">
        <f t="shared" si="13"/>
        <v>Z24</v>
      </c>
      <c r="I76" s="22" t="e">
        <f t="shared" ca="1" si="14"/>
        <v>#REF!</v>
      </c>
    </row>
    <row r="77" spans="1:10" ht="19.899999999999999" hidden="1" customHeight="1" x14ac:dyDescent="0.25">
      <c r="A77" s="24" t="str">
        <f t="shared" si="10"/>
        <v>Z25</v>
      </c>
      <c r="B77" s="24">
        <f t="shared" si="11"/>
        <v>76</v>
      </c>
      <c r="C77" s="48" t="s">
        <v>116</v>
      </c>
      <c r="D77" s="48" t="s">
        <v>330</v>
      </c>
      <c r="E77" s="48" t="s">
        <v>331</v>
      </c>
      <c r="F77" s="26" t="s">
        <v>75</v>
      </c>
      <c r="G77" s="22">
        <f t="shared" si="12"/>
        <v>25</v>
      </c>
      <c r="H77" s="22" t="str">
        <f t="shared" si="13"/>
        <v>Z25</v>
      </c>
      <c r="I77" s="22" t="e">
        <f t="shared" ca="1" si="14"/>
        <v>#REF!</v>
      </c>
    </row>
    <row r="78" spans="1:10" ht="19.899999999999999" hidden="1" customHeight="1" x14ac:dyDescent="0.25">
      <c r="A78" s="24" t="str">
        <f t="shared" si="10"/>
        <v>Z26</v>
      </c>
      <c r="B78" s="24">
        <f t="shared" si="11"/>
        <v>77</v>
      </c>
      <c r="C78" s="25" t="s">
        <v>65</v>
      </c>
      <c r="D78" s="25" t="s">
        <v>332</v>
      </c>
      <c r="E78" s="25" t="s">
        <v>333</v>
      </c>
      <c r="F78" s="26" t="s">
        <v>75</v>
      </c>
      <c r="G78" s="22">
        <f t="shared" si="12"/>
        <v>26</v>
      </c>
      <c r="H78" s="22" t="str">
        <f t="shared" si="13"/>
        <v>Z26</v>
      </c>
      <c r="I78" s="22" t="e">
        <f t="shared" ca="1" si="14"/>
        <v>#REF!</v>
      </c>
    </row>
    <row r="79" spans="1:10" ht="19.899999999999999" hidden="1" customHeight="1" x14ac:dyDescent="0.25">
      <c r="A79" s="24" t="str">
        <f t="shared" si="10"/>
        <v>Z27</v>
      </c>
      <c r="B79" s="24">
        <f t="shared" si="11"/>
        <v>78</v>
      </c>
      <c r="C79" s="48" t="s">
        <v>58</v>
      </c>
      <c r="D79" s="48" t="s">
        <v>334</v>
      </c>
      <c r="E79" s="48" t="s">
        <v>335</v>
      </c>
      <c r="F79" s="26" t="s">
        <v>75</v>
      </c>
      <c r="G79" s="22">
        <f t="shared" si="12"/>
        <v>27</v>
      </c>
      <c r="H79" s="22" t="str">
        <f t="shared" si="13"/>
        <v>Z27</v>
      </c>
      <c r="I79" s="22" t="e">
        <f t="shared" ca="1" si="14"/>
        <v>#REF!</v>
      </c>
    </row>
    <row r="80" spans="1:10" ht="19.899999999999999" hidden="1" customHeight="1" x14ac:dyDescent="0.25">
      <c r="A80" s="24" t="str">
        <f t="shared" si="10"/>
        <v>Z28</v>
      </c>
      <c r="B80" s="24">
        <f t="shared" si="11"/>
        <v>79</v>
      </c>
      <c r="C80" s="25" t="s">
        <v>27</v>
      </c>
      <c r="D80" s="25" t="s">
        <v>336</v>
      </c>
      <c r="E80" s="25" t="s">
        <v>337</v>
      </c>
      <c r="F80" s="26" t="s">
        <v>75</v>
      </c>
      <c r="G80" s="22">
        <f t="shared" si="12"/>
        <v>28</v>
      </c>
      <c r="H80" s="22" t="str">
        <f t="shared" si="13"/>
        <v>Z28</v>
      </c>
      <c r="I80" s="22" t="e">
        <f t="shared" ca="1" si="14"/>
        <v>#REF!</v>
      </c>
    </row>
    <row r="81" spans="1:10" ht="19.899999999999999" hidden="1" customHeight="1" x14ac:dyDescent="0.25">
      <c r="A81" s="24" t="str">
        <f t="shared" si="10"/>
        <v>Z29</v>
      </c>
      <c r="B81" s="24">
        <f t="shared" si="11"/>
        <v>80</v>
      </c>
      <c r="C81" s="25" t="s">
        <v>186</v>
      </c>
      <c r="D81" s="25" t="s">
        <v>263</v>
      </c>
      <c r="E81" s="25" t="s">
        <v>264</v>
      </c>
      <c r="F81" s="26" t="s">
        <v>75</v>
      </c>
      <c r="G81" s="22">
        <f t="shared" si="12"/>
        <v>29</v>
      </c>
      <c r="H81" s="22" t="str">
        <f t="shared" si="13"/>
        <v>Z29</v>
      </c>
      <c r="I81" s="22" t="e">
        <f t="shared" ca="1" si="14"/>
        <v>#REF!</v>
      </c>
      <c r="J81" s="23" t="s">
        <v>491</v>
      </c>
    </row>
    <row r="82" spans="1:10" ht="19.899999999999999" hidden="1" customHeight="1" x14ac:dyDescent="0.25">
      <c r="A82" s="24" t="str">
        <f t="shared" si="10"/>
        <v>Z30</v>
      </c>
      <c r="B82" s="24">
        <f t="shared" si="11"/>
        <v>81</v>
      </c>
      <c r="C82" s="25" t="s">
        <v>56</v>
      </c>
      <c r="D82" s="25" t="s">
        <v>338</v>
      </c>
      <c r="E82" s="25" t="s">
        <v>339</v>
      </c>
      <c r="F82" s="26" t="s">
        <v>75</v>
      </c>
      <c r="G82" s="22">
        <f t="shared" si="12"/>
        <v>30</v>
      </c>
      <c r="H82" s="22" t="str">
        <f t="shared" si="13"/>
        <v>Z30</v>
      </c>
      <c r="I82" s="22" t="e">
        <f t="shared" ca="1" si="14"/>
        <v>#REF!</v>
      </c>
    </row>
    <row r="83" spans="1:10" ht="19.899999999999999" hidden="1" customHeight="1" x14ac:dyDescent="0.25">
      <c r="A83" s="24" t="str">
        <f t="shared" si="10"/>
        <v>Z31</v>
      </c>
      <c r="B83" s="24">
        <f t="shared" si="11"/>
        <v>82</v>
      </c>
      <c r="C83" s="25" t="s">
        <v>6</v>
      </c>
      <c r="D83" s="25" t="s">
        <v>249</v>
      </c>
      <c r="E83" s="25" t="s">
        <v>250</v>
      </c>
      <c r="F83" s="26" t="s">
        <v>75</v>
      </c>
      <c r="G83" s="22">
        <f t="shared" si="12"/>
        <v>31</v>
      </c>
      <c r="H83" s="22" t="str">
        <f t="shared" si="13"/>
        <v>Z31</v>
      </c>
      <c r="I83" s="22" t="e">
        <f t="shared" ca="1" si="14"/>
        <v>#REF!</v>
      </c>
      <c r="J83" s="23" t="s">
        <v>504</v>
      </c>
    </row>
    <row r="84" spans="1:10" ht="19.899999999999999" hidden="1" customHeight="1" x14ac:dyDescent="0.25">
      <c r="A84" s="24" t="str">
        <f t="shared" si="10"/>
        <v>Z32</v>
      </c>
      <c r="B84" s="24">
        <f t="shared" si="11"/>
        <v>83</v>
      </c>
      <c r="C84" s="25" t="s">
        <v>109</v>
      </c>
      <c r="D84" s="25" t="s">
        <v>340</v>
      </c>
      <c r="E84" s="25" t="s">
        <v>341</v>
      </c>
      <c r="F84" s="26" t="s">
        <v>75</v>
      </c>
      <c r="G84" s="22">
        <f t="shared" si="12"/>
        <v>32</v>
      </c>
      <c r="H84" s="22" t="str">
        <f t="shared" si="13"/>
        <v>Z32</v>
      </c>
      <c r="I84" s="22" t="e">
        <f t="shared" ca="1" si="14"/>
        <v>#REF!</v>
      </c>
    </row>
    <row r="85" spans="1:10" ht="19.899999999999999" hidden="1" customHeight="1" x14ac:dyDescent="0.25">
      <c r="A85" s="24" t="str">
        <f t="shared" si="10"/>
        <v>Z33</v>
      </c>
      <c r="B85" s="24">
        <f t="shared" si="11"/>
        <v>84</v>
      </c>
      <c r="C85" s="25" t="s">
        <v>22</v>
      </c>
      <c r="D85" s="25" t="s">
        <v>342</v>
      </c>
      <c r="E85" s="25" t="s">
        <v>343</v>
      </c>
      <c r="F85" s="26" t="s">
        <v>75</v>
      </c>
      <c r="G85" s="22">
        <f t="shared" si="12"/>
        <v>33</v>
      </c>
      <c r="H85" s="22" t="str">
        <f t="shared" si="13"/>
        <v>Z33</v>
      </c>
      <c r="I85" s="22" t="e">
        <f t="shared" ca="1" si="14"/>
        <v>#REF!</v>
      </c>
    </row>
    <row r="86" spans="1:10" ht="19.899999999999999" hidden="1" customHeight="1" x14ac:dyDescent="0.25">
      <c r="A86" s="24" t="str">
        <f t="shared" si="10"/>
        <v>Z34</v>
      </c>
      <c r="B86" s="24">
        <f t="shared" si="11"/>
        <v>85</v>
      </c>
      <c r="C86" s="25" t="s">
        <v>136</v>
      </c>
      <c r="D86" s="25" t="s">
        <v>344</v>
      </c>
      <c r="E86" s="25" t="s">
        <v>345</v>
      </c>
      <c r="F86" s="26" t="s">
        <v>75</v>
      </c>
      <c r="G86" s="22">
        <f t="shared" si="12"/>
        <v>34</v>
      </c>
      <c r="H86" s="22" t="str">
        <f t="shared" si="13"/>
        <v>Z34</v>
      </c>
      <c r="I86" s="22" t="e">
        <f t="shared" ca="1" si="14"/>
        <v>#REF!</v>
      </c>
    </row>
    <row r="87" spans="1:10" ht="19.899999999999999" hidden="1" customHeight="1" x14ac:dyDescent="0.25">
      <c r="A87" s="24" t="str">
        <f t="shared" si="10"/>
        <v>Z35</v>
      </c>
      <c r="B87" s="24">
        <f t="shared" si="11"/>
        <v>86</v>
      </c>
      <c r="C87" s="25" t="s">
        <v>123</v>
      </c>
      <c r="D87" s="25" t="s">
        <v>346</v>
      </c>
      <c r="E87" s="25" t="s">
        <v>347</v>
      </c>
      <c r="F87" s="26" t="s">
        <v>75</v>
      </c>
      <c r="G87" s="22">
        <f t="shared" si="12"/>
        <v>35</v>
      </c>
      <c r="H87" s="22" t="str">
        <f t="shared" si="13"/>
        <v>Z35</v>
      </c>
      <c r="I87" s="22" t="e">
        <f t="shared" ca="1" si="14"/>
        <v>#REF!</v>
      </c>
      <c r="J87" s="23" t="s">
        <v>166</v>
      </c>
    </row>
    <row r="88" spans="1:10" ht="19.899999999999999" hidden="1" customHeight="1" x14ac:dyDescent="0.25">
      <c r="A88" s="24" t="str">
        <f t="shared" si="10"/>
        <v>Z36</v>
      </c>
      <c r="B88" s="24">
        <f t="shared" si="11"/>
        <v>87</v>
      </c>
      <c r="C88" s="25" t="s">
        <v>72</v>
      </c>
      <c r="D88" s="25" t="s">
        <v>348</v>
      </c>
      <c r="E88" s="25" t="s">
        <v>349</v>
      </c>
      <c r="F88" s="26" t="s">
        <v>75</v>
      </c>
      <c r="G88" s="22">
        <f t="shared" si="12"/>
        <v>36</v>
      </c>
      <c r="H88" s="22" t="str">
        <f t="shared" si="13"/>
        <v>Z36</v>
      </c>
      <c r="I88" s="22" t="e">
        <f t="shared" ca="1" si="14"/>
        <v>#REF!</v>
      </c>
    </row>
    <row r="89" spans="1:10" ht="19.899999999999999" hidden="1" customHeight="1" x14ac:dyDescent="0.25">
      <c r="A89" s="24" t="str">
        <f t="shared" si="10"/>
        <v>Z37</v>
      </c>
      <c r="B89" s="24">
        <f t="shared" si="11"/>
        <v>88</v>
      </c>
      <c r="C89" s="25" t="s">
        <v>94</v>
      </c>
      <c r="D89" s="25" t="s">
        <v>350</v>
      </c>
      <c r="E89" s="25" t="s">
        <v>351</v>
      </c>
      <c r="F89" s="26" t="s">
        <v>75</v>
      </c>
      <c r="G89" s="22">
        <f t="shared" si="12"/>
        <v>37</v>
      </c>
      <c r="H89" s="22" t="str">
        <f t="shared" si="13"/>
        <v>Z37</v>
      </c>
      <c r="I89" s="22" t="e">
        <f t="shared" ca="1" si="14"/>
        <v>#REF!</v>
      </c>
    </row>
    <row r="90" spans="1:10" ht="19.899999999999999" hidden="1" customHeight="1" x14ac:dyDescent="0.25">
      <c r="A90" s="24" t="str">
        <f t="shared" si="10"/>
        <v>Z38</v>
      </c>
      <c r="B90" s="24">
        <f t="shared" si="11"/>
        <v>89</v>
      </c>
      <c r="C90" s="25" t="s">
        <v>134</v>
      </c>
      <c r="D90" s="25" t="s">
        <v>352</v>
      </c>
      <c r="E90" s="25" t="s">
        <v>353</v>
      </c>
      <c r="F90" s="26" t="s">
        <v>75</v>
      </c>
      <c r="G90" s="22">
        <f t="shared" si="12"/>
        <v>38</v>
      </c>
      <c r="H90" s="22" t="str">
        <f t="shared" si="13"/>
        <v>Z38</v>
      </c>
      <c r="I90" s="22" t="e">
        <f t="shared" ca="1" si="14"/>
        <v>#REF!</v>
      </c>
      <c r="J90" s="23" t="s">
        <v>183</v>
      </c>
    </row>
    <row r="91" spans="1:10" ht="19.899999999999999" hidden="1" customHeight="1" x14ac:dyDescent="0.25">
      <c r="A91" s="24" t="str">
        <f t="shared" si="10"/>
        <v>Z39</v>
      </c>
      <c r="B91" s="24">
        <f t="shared" si="11"/>
        <v>90</v>
      </c>
      <c r="C91" s="25" t="s">
        <v>83</v>
      </c>
      <c r="D91" s="25" t="s">
        <v>356</v>
      </c>
      <c r="E91" s="25" t="s">
        <v>357</v>
      </c>
      <c r="F91" s="26" t="s">
        <v>75</v>
      </c>
      <c r="G91" s="22">
        <f t="shared" si="12"/>
        <v>39</v>
      </c>
      <c r="H91" s="22" t="str">
        <f t="shared" si="13"/>
        <v>Z39</v>
      </c>
      <c r="I91" s="22" t="e">
        <f t="shared" ca="1" si="14"/>
        <v>#REF!</v>
      </c>
    </row>
    <row r="92" spans="1:10" ht="19.899999999999999" hidden="1" customHeight="1" x14ac:dyDescent="0.25">
      <c r="A92" s="24" t="str">
        <f t="shared" si="10"/>
        <v>Z40</v>
      </c>
      <c r="B92" s="24">
        <f t="shared" si="11"/>
        <v>91</v>
      </c>
      <c r="C92" s="25" t="s">
        <v>53</v>
      </c>
      <c r="D92" s="25" t="s">
        <v>358</v>
      </c>
      <c r="E92" s="25" t="s">
        <v>359</v>
      </c>
      <c r="F92" s="26" t="s">
        <v>75</v>
      </c>
      <c r="G92" s="22">
        <f t="shared" si="12"/>
        <v>40</v>
      </c>
      <c r="H92" s="22" t="str">
        <f t="shared" si="13"/>
        <v>Z40</v>
      </c>
      <c r="I92" s="22" t="e">
        <f t="shared" ca="1" si="14"/>
        <v>#REF!</v>
      </c>
    </row>
    <row r="93" spans="1:10" ht="19.899999999999999" hidden="1" customHeight="1" x14ac:dyDescent="0.25">
      <c r="A93" s="24" t="str">
        <f t="shared" si="10"/>
        <v>Z41</v>
      </c>
      <c r="B93" s="24">
        <f t="shared" si="11"/>
        <v>92</v>
      </c>
      <c r="C93" s="25" t="s">
        <v>39</v>
      </c>
      <c r="D93" s="25" t="s">
        <v>360</v>
      </c>
      <c r="E93" s="25" t="s">
        <v>361</v>
      </c>
      <c r="F93" s="26" t="s">
        <v>75</v>
      </c>
      <c r="G93" s="22">
        <f t="shared" si="12"/>
        <v>41</v>
      </c>
      <c r="H93" s="22" t="str">
        <f t="shared" si="13"/>
        <v>Z41</v>
      </c>
      <c r="I93" s="22" t="e">
        <f t="shared" ca="1" si="14"/>
        <v>#REF!</v>
      </c>
      <c r="J93" s="23" t="s">
        <v>183</v>
      </c>
    </row>
    <row r="94" spans="1:10" ht="19.899999999999999" hidden="1" customHeight="1" x14ac:dyDescent="0.25">
      <c r="A94" s="24" t="str">
        <f t="shared" si="10"/>
        <v>Z42</v>
      </c>
      <c r="B94" s="24">
        <f t="shared" si="11"/>
        <v>93</v>
      </c>
      <c r="C94" s="25" t="s">
        <v>155</v>
      </c>
      <c r="D94" s="25" t="s">
        <v>362</v>
      </c>
      <c r="E94" s="25" t="s">
        <v>363</v>
      </c>
      <c r="F94" s="26" t="s">
        <v>75</v>
      </c>
      <c r="G94" s="22">
        <f t="shared" si="12"/>
        <v>42</v>
      </c>
      <c r="H94" s="22" t="str">
        <f t="shared" si="13"/>
        <v>Z42</v>
      </c>
      <c r="I94" s="22" t="e">
        <f t="shared" ca="1" si="14"/>
        <v>#REF!</v>
      </c>
      <c r="J94" s="23" t="s">
        <v>182</v>
      </c>
    </row>
    <row r="95" spans="1:10" ht="19.899999999999999" hidden="1" customHeight="1" x14ac:dyDescent="0.25">
      <c r="A95" s="24" t="str">
        <f t="shared" si="10"/>
        <v>Z43</v>
      </c>
      <c r="B95" s="24">
        <f t="shared" si="11"/>
        <v>94</v>
      </c>
      <c r="C95" s="25" t="s">
        <v>152</v>
      </c>
      <c r="D95" s="25" t="s">
        <v>364</v>
      </c>
      <c r="E95" s="25" t="s">
        <v>365</v>
      </c>
      <c r="F95" s="26" t="s">
        <v>75</v>
      </c>
      <c r="G95" s="22">
        <f t="shared" si="12"/>
        <v>43</v>
      </c>
      <c r="H95" s="22" t="str">
        <f t="shared" si="13"/>
        <v>Z43</v>
      </c>
      <c r="I95" s="22" t="e">
        <f t="shared" ca="1" si="14"/>
        <v>#REF!</v>
      </c>
    </row>
    <row r="96" spans="1:10" ht="19.899999999999999" hidden="1" customHeight="1" x14ac:dyDescent="0.25">
      <c r="A96" s="24" t="str">
        <f t="shared" si="10"/>
        <v>Z44</v>
      </c>
      <c r="B96" s="24">
        <f t="shared" si="11"/>
        <v>95</v>
      </c>
      <c r="C96" s="25" t="s">
        <v>87</v>
      </c>
      <c r="D96" s="25" t="s">
        <v>366</v>
      </c>
      <c r="E96" s="25" t="s">
        <v>367</v>
      </c>
      <c r="F96" s="26" t="s">
        <v>75</v>
      </c>
      <c r="G96" s="22">
        <f t="shared" si="12"/>
        <v>44</v>
      </c>
      <c r="H96" s="22" t="str">
        <f t="shared" si="13"/>
        <v>Z44</v>
      </c>
      <c r="I96" s="22" t="e">
        <f t="shared" ca="1" si="14"/>
        <v>#REF!</v>
      </c>
    </row>
    <row r="97" spans="1:10" ht="19.899999999999999" hidden="1" customHeight="1" x14ac:dyDescent="0.25">
      <c r="A97" s="24" t="str">
        <f t="shared" si="10"/>
        <v>Z45</v>
      </c>
      <c r="B97" s="24">
        <f t="shared" si="11"/>
        <v>96</v>
      </c>
      <c r="C97" s="25" t="s">
        <v>52</v>
      </c>
      <c r="D97" s="25" t="s">
        <v>368</v>
      </c>
      <c r="E97" s="25" t="s">
        <v>369</v>
      </c>
      <c r="F97" s="26" t="s">
        <v>75</v>
      </c>
      <c r="G97" s="22">
        <f t="shared" si="12"/>
        <v>45</v>
      </c>
      <c r="H97" s="22" t="str">
        <f t="shared" si="13"/>
        <v>Z45</v>
      </c>
      <c r="I97" s="22" t="e">
        <f t="shared" ca="1" si="14"/>
        <v>#REF!</v>
      </c>
    </row>
    <row r="98" spans="1:10" ht="19.899999999999999" hidden="1" customHeight="1" x14ac:dyDescent="0.25">
      <c r="A98" s="24" t="str">
        <f t="shared" ref="A98:A129" si="15">H98</f>
        <v>Z46</v>
      </c>
      <c r="B98" s="24">
        <f t="shared" ref="B98:B129" si="16">ROW()-1</f>
        <v>97</v>
      </c>
      <c r="C98" s="25" t="s">
        <v>41</v>
      </c>
      <c r="D98" s="25" t="s">
        <v>370</v>
      </c>
      <c r="E98" s="25" t="s">
        <v>371</v>
      </c>
      <c r="F98" s="26" t="s">
        <v>75</v>
      </c>
      <c r="G98" s="22">
        <f t="shared" ref="G98:G129" si="17">IF(F98=F97,G97+1,1)</f>
        <v>46</v>
      </c>
      <c r="H98" s="22" t="str">
        <f t="shared" ref="H98:H129" si="18">CONCATENATE(F98,G98)</f>
        <v>Z46</v>
      </c>
      <c r="I98" s="22" t="e">
        <f t="shared" ref="I98:I129" ca="1" si="19">IF(F98&lt;&gt;"F",VLOOKUP(C98,INDIRECT("'"&amp;F98&amp;" liga'!$A$1:$O$30"),15,FALSE),VLOOKUP(C98,INDIRECT("'"&amp;F98&amp;" liga'!$A$1:$P$33"),16,FALSE))</f>
        <v>#REF!</v>
      </c>
    </row>
    <row r="99" spans="1:10" ht="19.899999999999999" hidden="1" customHeight="1" x14ac:dyDescent="0.25">
      <c r="A99" s="24" t="str">
        <f t="shared" si="15"/>
        <v>Z47</v>
      </c>
      <c r="B99" s="24">
        <f t="shared" si="16"/>
        <v>98</v>
      </c>
      <c r="C99" s="25" t="s">
        <v>191</v>
      </c>
      <c r="D99" s="25" t="s">
        <v>473</v>
      </c>
      <c r="E99" s="43" t="s">
        <v>472</v>
      </c>
      <c r="F99" s="26" t="s">
        <v>75</v>
      </c>
      <c r="G99" s="22">
        <f t="shared" si="17"/>
        <v>47</v>
      </c>
      <c r="H99" s="22" t="str">
        <f t="shared" si="18"/>
        <v>Z47</v>
      </c>
      <c r="I99" s="22" t="e">
        <f t="shared" ca="1" si="19"/>
        <v>#REF!</v>
      </c>
      <c r="J99" s="23" t="s">
        <v>478</v>
      </c>
    </row>
    <row r="100" spans="1:10" ht="19.899999999999999" hidden="1" customHeight="1" x14ac:dyDescent="0.25">
      <c r="A100" s="24" t="str">
        <f t="shared" si="15"/>
        <v>Z48</v>
      </c>
      <c r="B100" s="24">
        <f t="shared" si="16"/>
        <v>99</v>
      </c>
      <c r="C100" s="25" t="s">
        <v>61</v>
      </c>
      <c r="D100" s="25" t="s">
        <v>372</v>
      </c>
      <c r="E100" s="25" t="s">
        <v>373</v>
      </c>
      <c r="F100" s="26" t="s">
        <v>75</v>
      </c>
      <c r="G100" s="22">
        <f t="shared" si="17"/>
        <v>48</v>
      </c>
      <c r="H100" s="22" t="str">
        <f t="shared" si="18"/>
        <v>Z48</v>
      </c>
      <c r="I100" s="22" t="e">
        <f t="shared" ca="1" si="19"/>
        <v>#REF!</v>
      </c>
    </row>
    <row r="101" spans="1:10" ht="19.899999999999999" hidden="1" customHeight="1" x14ac:dyDescent="0.25">
      <c r="A101" s="24" t="str">
        <f t="shared" si="15"/>
        <v>Z49</v>
      </c>
      <c r="B101" s="24">
        <f t="shared" si="16"/>
        <v>100</v>
      </c>
      <c r="C101" s="25" t="s">
        <v>34</v>
      </c>
      <c r="D101" s="25" t="s">
        <v>196</v>
      </c>
      <c r="E101" s="48" t="s">
        <v>197</v>
      </c>
      <c r="F101" s="26" t="s">
        <v>75</v>
      </c>
      <c r="G101" s="22">
        <f t="shared" si="17"/>
        <v>49</v>
      </c>
      <c r="H101" s="22" t="str">
        <f t="shared" si="18"/>
        <v>Z49</v>
      </c>
      <c r="I101" s="22" t="e">
        <f t="shared" ca="1" si="19"/>
        <v>#REF!</v>
      </c>
      <c r="J101" s="23" t="s">
        <v>478</v>
      </c>
    </row>
    <row r="102" spans="1:10" ht="19.899999999999999" hidden="1" customHeight="1" x14ac:dyDescent="0.25">
      <c r="A102" s="24" t="str">
        <f t="shared" si="15"/>
        <v>Z50</v>
      </c>
      <c r="B102" s="24">
        <f t="shared" si="16"/>
        <v>101</v>
      </c>
      <c r="C102" s="25" t="s">
        <v>112</v>
      </c>
      <c r="D102" s="25" t="s">
        <v>276</v>
      </c>
      <c r="E102" s="25" t="s">
        <v>277</v>
      </c>
      <c r="F102" s="26" t="s">
        <v>75</v>
      </c>
      <c r="G102" s="22">
        <f t="shared" si="17"/>
        <v>50</v>
      </c>
      <c r="H102" s="22" t="str">
        <f t="shared" si="18"/>
        <v>Z50</v>
      </c>
      <c r="I102" s="22" t="e">
        <f t="shared" ca="1" si="19"/>
        <v>#REF!</v>
      </c>
    </row>
    <row r="103" spans="1:10" ht="19.899999999999999" hidden="1" customHeight="1" x14ac:dyDescent="0.25">
      <c r="A103" s="24" t="str">
        <f t="shared" si="15"/>
        <v>Z51</v>
      </c>
      <c r="B103" s="24">
        <f t="shared" si="16"/>
        <v>102</v>
      </c>
      <c r="C103" s="25" t="s">
        <v>21</v>
      </c>
      <c r="D103" s="25" t="s">
        <v>374</v>
      </c>
      <c r="E103" s="25" t="s">
        <v>375</v>
      </c>
      <c r="F103" s="26" t="s">
        <v>75</v>
      </c>
      <c r="G103" s="22">
        <f t="shared" si="17"/>
        <v>51</v>
      </c>
      <c r="H103" s="22" t="str">
        <f t="shared" si="18"/>
        <v>Z51</v>
      </c>
      <c r="I103" s="22" t="e">
        <f t="shared" ca="1" si="19"/>
        <v>#REF!</v>
      </c>
    </row>
    <row r="104" spans="1:10" ht="19.899999999999999" hidden="1" customHeight="1" x14ac:dyDescent="0.25">
      <c r="A104" s="24" t="str">
        <f t="shared" si="15"/>
        <v>Z52</v>
      </c>
      <c r="B104" s="24">
        <f t="shared" si="16"/>
        <v>103</v>
      </c>
      <c r="C104" s="25" t="s">
        <v>100</v>
      </c>
      <c r="D104" s="25" t="s">
        <v>378</v>
      </c>
      <c r="E104" s="25" t="s">
        <v>379</v>
      </c>
      <c r="F104" s="26" t="s">
        <v>75</v>
      </c>
      <c r="G104" s="22">
        <f t="shared" si="17"/>
        <v>52</v>
      </c>
      <c r="H104" s="22" t="str">
        <f t="shared" si="18"/>
        <v>Z52</v>
      </c>
      <c r="I104" s="22" t="e">
        <f t="shared" ca="1" si="19"/>
        <v>#REF!</v>
      </c>
    </row>
    <row r="105" spans="1:10" ht="19.899999999999999" hidden="1" customHeight="1" x14ac:dyDescent="0.25">
      <c r="A105" s="24" t="str">
        <f t="shared" si="15"/>
        <v>Z53</v>
      </c>
      <c r="B105" s="24">
        <f t="shared" si="16"/>
        <v>104</v>
      </c>
      <c r="C105" s="25" t="s">
        <v>90</v>
      </c>
      <c r="D105" s="25" t="s">
        <v>380</v>
      </c>
      <c r="E105" s="25" t="s">
        <v>381</v>
      </c>
      <c r="F105" s="26" t="s">
        <v>75</v>
      </c>
      <c r="G105" s="22">
        <f t="shared" si="17"/>
        <v>53</v>
      </c>
      <c r="H105" s="22" t="str">
        <f t="shared" si="18"/>
        <v>Z53</v>
      </c>
      <c r="I105" s="22" t="e">
        <f t="shared" ca="1" si="19"/>
        <v>#REF!</v>
      </c>
    </row>
    <row r="106" spans="1:10" ht="19.899999999999999" hidden="1" customHeight="1" x14ac:dyDescent="0.25">
      <c r="A106" s="24" t="str">
        <f t="shared" si="15"/>
        <v>Z54</v>
      </c>
      <c r="B106" s="24">
        <f t="shared" si="16"/>
        <v>105</v>
      </c>
      <c r="C106" s="25" t="s">
        <v>105</v>
      </c>
      <c r="D106" s="25" t="s">
        <v>386</v>
      </c>
      <c r="E106" s="25" t="s">
        <v>387</v>
      </c>
      <c r="F106" s="26" t="s">
        <v>75</v>
      </c>
      <c r="G106" s="22">
        <f t="shared" si="17"/>
        <v>54</v>
      </c>
      <c r="H106" s="22" t="str">
        <f t="shared" si="18"/>
        <v>Z54</v>
      </c>
      <c r="I106" s="22" t="e">
        <f t="shared" ca="1" si="19"/>
        <v>#REF!</v>
      </c>
    </row>
    <row r="107" spans="1:10" ht="19.899999999999999" hidden="1" customHeight="1" x14ac:dyDescent="0.25">
      <c r="A107" s="24" t="str">
        <f t="shared" si="15"/>
        <v>Z55</v>
      </c>
      <c r="B107" s="24">
        <f t="shared" si="16"/>
        <v>106</v>
      </c>
      <c r="C107" s="25" t="s">
        <v>121</v>
      </c>
      <c r="D107" s="25" t="s">
        <v>388</v>
      </c>
      <c r="E107" s="25" t="s">
        <v>389</v>
      </c>
      <c r="F107" s="26" t="s">
        <v>75</v>
      </c>
      <c r="G107" s="22">
        <f t="shared" si="17"/>
        <v>55</v>
      </c>
      <c r="H107" s="22" t="str">
        <f t="shared" si="18"/>
        <v>Z55</v>
      </c>
      <c r="I107" s="22" t="e">
        <f t="shared" ca="1" si="19"/>
        <v>#REF!</v>
      </c>
    </row>
    <row r="108" spans="1:10" ht="19.899999999999999" hidden="1" customHeight="1" x14ac:dyDescent="0.25">
      <c r="A108" s="24" t="str">
        <f t="shared" si="15"/>
        <v>Z56</v>
      </c>
      <c r="B108" s="24">
        <f t="shared" si="16"/>
        <v>107</v>
      </c>
      <c r="C108" s="25" t="s">
        <v>35</v>
      </c>
      <c r="D108" s="25" t="s">
        <v>390</v>
      </c>
      <c r="E108" s="25" t="s">
        <v>391</v>
      </c>
      <c r="F108" s="26" t="s">
        <v>75</v>
      </c>
      <c r="G108" s="22">
        <f t="shared" si="17"/>
        <v>56</v>
      </c>
      <c r="H108" s="22" t="str">
        <f t="shared" si="18"/>
        <v>Z56</v>
      </c>
      <c r="I108" s="22" t="e">
        <f t="shared" ca="1" si="19"/>
        <v>#REF!</v>
      </c>
    </row>
    <row r="109" spans="1:10" ht="19.899999999999999" hidden="1" customHeight="1" x14ac:dyDescent="0.25">
      <c r="A109" s="24" t="str">
        <f t="shared" si="15"/>
        <v>Z57</v>
      </c>
      <c r="B109" s="24">
        <f t="shared" si="16"/>
        <v>108</v>
      </c>
      <c r="C109" s="25" t="s">
        <v>97</v>
      </c>
      <c r="D109" s="25" t="s">
        <v>392</v>
      </c>
      <c r="E109" s="25" t="s">
        <v>393</v>
      </c>
      <c r="F109" s="26" t="s">
        <v>75</v>
      </c>
      <c r="G109" s="22">
        <f t="shared" si="17"/>
        <v>57</v>
      </c>
      <c r="H109" s="22" t="str">
        <f t="shared" si="18"/>
        <v>Z57</v>
      </c>
      <c r="I109" s="22" t="e">
        <f t="shared" ca="1" si="19"/>
        <v>#REF!</v>
      </c>
    </row>
    <row r="110" spans="1:10" ht="19.899999999999999" hidden="1" customHeight="1" x14ac:dyDescent="0.25">
      <c r="A110" s="24" t="str">
        <f t="shared" si="15"/>
        <v>Z58</v>
      </c>
      <c r="B110" s="24">
        <f t="shared" si="16"/>
        <v>109</v>
      </c>
      <c r="C110" s="25" t="s">
        <v>104</v>
      </c>
      <c r="D110" s="25" t="s">
        <v>394</v>
      </c>
      <c r="E110" s="25" t="s">
        <v>395</v>
      </c>
      <c r="F110" s="26" t="s">
        <v>75</v>
      </c>
      <c r="G110" s="22">
        <f t="shared" si="17"/>
        <v>58</v>
      </c>
      <c r="H110" s="22" t="str">
        <f t="shared" si="18"/>
        <v>Z58</v>
      </c>
      <c r="I110" s="22" t="e">
        <f t="shared" ca="1" si="19"/>
        <v>#REF!</v>
      </c>
    </row>
    <row r="111" spans="1:10" ht="19.899999999999999" hidden="1" customHeight="1" x14ac:dyDescent="0.25">
      <c r="A111" s="24" t="str">
        <f t="shared" si="15"/>
        <v>Z59</v>
      </c>
      <c r="B111" s="24">
        <f t="shared" si="16"/>
        <v>110</v>
      </c>
      <c r="C111" s="25" t="s">
        <v>141</v>
      </c>
      <c r="D111" s="25" t="s">
        <v>396</v>
      </c>
      <c r="E111" s="25" t="s">
        <v>397</v>
      </c>
      <c r="F111" s="26" t="s">
        <v>75</v>
      </c>
      <c r="G111" s="22">
        <f t="shared" si="17"/>
        <v>59</v>
      </c>
      <c r="H111" s="22" t="str">
        <f t="shared" si="18"/>
        <v>Z59</v>
      </c>
      <c r="I111" s="22" t="e">
        <f t="shared" ca="1" si="19"/>
        <v>#REF!</v>
      </c>
    </row>
    <row r="112" spans="1:10" ht="19.899999999999999" hidden="1" customHeight="1" x14ac:dyDescent="0.25">
      <c r="A112" s="24" t="str">
        <f t="shared" si="15"/>
        <v>Z60</v>
      </c>
      <c r="B112" s="24">
        <f t="shared" si="16"/>
        <v>111</v>
      </c>
      <c r="C112" s="25" t="s">
        <v>140</v>
      </c>
      <c r="D112" s="25" t="s">
        <v>398</v>
      </c>
      <c r="E112" s="25" t="s">
        <v>399</v>
      </c>
      <c r="F112" s="26" t="s">
        <v>75</v>
      </c>
      <c r="G112" s="22">
        <f t="shared" si="17"/>
        <v>60</v>
      </c>
      <c r="H112" s="22" t="str">
        <f t="shared" si="18"/>
        <v>Z60</v>
      </c>
      <c r="I112" s="22" t="e">
        <f t="shared" ca="1" si="19"/>
        <v>#REF!</v>
      </c>
    </row>
    <row r="113" spans="1:10" ht="19.899999999999999" hidden="1" customHeight="1" x14ac:dyDescent="0.25">
      <c r="A113" s="24" t="str">
        <f t="shared" si="15"/>
        <v>Z61</v>
      </c>
      <c r="B113" s="24">
        <f t="shared" si="16"/>
        <v>112</v>
      </c>
      <c r="C113" s="25" t="s">
        <v>66</v>
      </c>
      <c r="D113" s="25" t="s">
        <v>400</v>
      </c>
      <c r="E113" s="25" t="s">
        <v>401</v>
      </c>
      <c r="F113" s="26" t="s">
        <v>75</v>
      </c>
      <c r="G113" s="22">
        <f t="shared" si="17"/>
        <v>61</v>
      </c>
      <c r="H113" s="22" t="str">
        <f t="shared" si="18"/>
        <v>Z61</v>
      </c>
      <c r="I113" s="22" t="e">
        <f t="shared" ca="1" si="19"/>
        <v>#REF!</v>
      </c>
    </row>
    <row r="114" spans="1:10" ht="19.899999999999999" hidden="1" customHeight="1" x14ac:dyDescent="0.25">
      <c r="A114" s="24" t="str">
        <f t="shared" si="15"/>
        <v>Z62</v>
      </c>
      <c r="B114" s="24">
        <f t="shared" si="16"/>
        <v>113</v>
      </c>
      <c r="C114" s="25" t="s">
        <v>15</v>
      </c>
      <c r="D114" s="25" t="s">
        <v>402</v>
      </c>
      <c r="E114" s="25" t="s">
        <v>403</v>
      </c>
      <c r="F114" s="26" t="s">
        <v>75</v>
      </c>
      <c r="G114" s="22">
        <f t="shared" si="17"/>
        <v>62</v>
      </c>
      <c r="H114" s="22" t="str">
        <f t="shared" si="18"/>
        <v>Z62</v>
      </c>
      <c r="I114" s="22" t="e">
        <f t="shared" ca="1" si="19"/>
        <v>#REF!</v>
      </c>
    </row>
    <row r="115" spans="1:10" ht="19.899999999999999" hidden="1" customHeight="1" x14ac:dyDescent="0.25">
      <c r="A115" s="24" t="str">
        <f t="shared" si="15"/>
        <v>Z63</v>
      </c>
      <c r="B115" s="24">
        <f t="shared" si="16"/>
        <v>114</v>
      </c>
      <c r="C115" s="25" t="s">
        <v>102</v>
      </c>
      <c r="D115" s="25" t="s">
        <v>404</v>
      </c>
      <c r="E115" s="25" t="s">
        <v>405</v>
      </c>
      <c r="F115" s="26" t="s">
        <v>75</v>
      </c>
      <c r="G115" s="22">
        <f t="shared" si="17"/>
        <v>63</v>
      </c>
      <c r="H115" s="22" t="str">
        <f t="shared" si="18"/>
        <v>Z63</v>
      </c>
      <c r="I115" s="22" t="e">
        <f t="shared" ca="1" si="19"/>
        <v>#REF!</v>
      </c>
    </row>
    <row r="116" spans="1:10" ht="19.899999999999999" hidden="1" customHeight="1" x14ac:dyDescent="0.25">
      <c r="A116" s="24" t="str">
        <f t="shared" si="15"/>
        <v>Z64</v>
      </c>
      <c r="B116" s="24">
        <f t="shared" si="16"/>
        <v>115</v>
      </c>
      <c r="C116" s="25" t="s">
        <v>70</v>
      </c>
      <c r="D116" s="25" t="s">
        <v>406</v>
      </c>
      <c r="E116" s="25" t="s">
        <v>407</v>
      </c>
      <c r="F116" s="26" t="s">
        <v>75</v>
      </c>
      <c r="G116" s="22">
        <f t="shared" si="17"/>
        <v>64</v>
      </c>
      <c r="H116" s="22" t="str">
        <f t="shared" si="18"/>
        <v>Z64</v>
      </c>
      <c r="I116" s="22" t="e">
        <f t="shared" ca="1" si="19"/>
        <v>#REF!</v>
      </c>
    </row>
    <row r="117" spans="1:10" ht="19.899999999999999" hidden="1" customHeight="1" x14ac:dyDescent="0.25">
      <c r="A117" s="24" t="str">
        <f t="shared" si="15"/>
        <v>Z65</v>
      </c>
      <c r="B117" s="24">
        <f t="shared" si="16"/>
        <v>116</v>
      </c>
      <c r="C117" s="25" t="s">
        <v>129</v>
      </c>
      <c r="D117" s="25" t="s">
        <v>408</v>
      </c>
      <c r="E117" s="25" t="s">
        <v>409</v>
      </c>
      <c r="F117" s="26" t="s">
        <v>75</v>
      </c>
      <c r="G117" s="22">
        <f t="shared" si="17"/>
        <v>65</v>
      </c>
      <c r="H117" s="22" t="str">
        <f t="shared" si="18"/>
        <v>Z65</v>
      </c>
      <c r="I117" s="22" t="e">
        <f t="shared" ca="1" si="19"/>
        <v>#REF!</v>
      </c>
    </row>
    <row r="118" spans="1:10" ht="19.899999999999999" hidden="1" customHeight="1" x14ac:dyDescent="0.25">
      <c r="A118" s="24" t="str">
        <f t="shared" si="15"/>
        <v>Z66</v>
      </c>
      <c r="B118" s="24">
        <f t="shared" si="16"/>
        <v>117</v>
      </c>
      <c r="C118" s="25" t="s">
        <v>84</v>
      </c>
      <c r="D118" s="25" t="s">
        <v>410</v>
      </c>
      <c r="E118" s="25" t="s">
        <v>411</v>
      </c>
      <c r="F118" s="26" t="s">
        <v>75</v>
      </c>
      <c r="G118" s="22">
        <f t="shared" si="17"/>
        <v>66</v>
      </c>
      <c r="H118" s="22" t="str">
        <f t="shared" si="18"/>
        <v>Z66</v>
      </c>
      <c r="I118" s="22" t="e">
        <f t="shared" ca="1" si="19"/>
        <v>#REF!</v>
      </c>
    </row>
    <row r="119" spans="1:10" ht="19.899999999999999" hidden="1" customHeight="1" x14ac:dyDescent="0.25">
      <c r="A119" s="24" t="str">
        <f t="shared" si="15"/>
        <v>Z67</v>
      </c>
      <c r="B119" s="24">
        <f t="shared" si="16"/>
        <v>118</v>
      </c>
      <c r="C119" s="25" t="s">
        <v>81</v>
      </c>
      <c r="D119" s="25" t="s">
        <v>412</v>
      </c>
      <c r="E119" s="25" t="s">
        <v>413</v>
      </c>
      <c r="F119" s="26" t="s">
        <v>75</v>
      </c>
      <c r="G119" s="22">
        <f t="shared" si="17"/>
        <v>67</v>
      </c>
      <c r="H119" s="22" t="str">
        <f t="shared" si="18"/>
        <v>Z67</v>
      </c>
      <c r="I119" s="22" t="e">
        <f t="shared" ca="1" si="19"/>
        <v>#REF!</v>
      </c>
    </row>
    <row r="120" spans="1:10" ht="19.899999999999999" hidden="1" customHeight="1" x14ac:dyDescent="0.25">
      <c r="A120" s="24" t="str">
        <f t="shared" si="15"/>
        <v>Z68</v>
      </c>
      <c r="B120" s="24">
        <f t="shared" si="16"/>
        <v>119</v>
      </c>
      <c r="C120" s="25" t="s">
        <v>67</v>
      </c>
      <c r="D120" s="25" t="s">
        <v>414</v>
      </c>
      <c r="E120" s="25" t="s">
        <v>415</v>
      </c>
      <c r="F120" s="26" t="s">
        <v>75</v>
      </c>
      <c r="G120" s="22">
        <f t="shared" si="17"/>
        <v>68</v>
      </c>
      <c r="H120" s="22" t="str">
        <f t="shared" si="18"/>
        <v>Z68</v>
      </c>
      <c r="I120" s="22" t="e">
        <f t="shared" ca="1" si="19"/>
        <v>#REF!</v>
      </c>
    </row>
    <row r="121" spans="1:10" ht="19.899999999999999" hidden="1" customHeight="1" x14ac:dyDescent="0.25">
      <c r="A121" s="24" t="str">
        <f t="shared" si="15"/>
        <v>Z69</v>
      </c>
      <c r="B121" s="24">
        <f t="shared" si="16"/>
        <v>120</v>
      </c>
      <c r="C121" s="25" t="s">
        <v>135</v>
      </c>
      <c r="D121" s="25" t="s">
        <v>416</v>
      </c>
      <c r="E121" s="25" t="s">
        <v>417</v>
      </c>
      <c r="F121" s="26" t="s">
        <v>75</v>
      </c>
      <c r="G121" s="22">
        <f t="shared" si="17"/>
        <v>69</v>
      </c>
      <c r="H121" s="22" t="str">
        <f t="shared" si="18"/>
        <v>Z69</v>
      </c>
      <c r="I121" s="22" t="e">
        <f t="shared" ca="1" si="19"/>
        <v>#REF!</v>
      </c>
    </row>
    <row r="122" spans="1:10" ht="19.899999999999999" hidden="1" customHeight="1" x14ac:dyDescent="0.25">
      <c r="A122" s="24" t="str">
        <f t="shared" si="15"/>
        <v>Z70</v>
      </c>
      <c r="B122" s="24">
        <f t="shared" si="16"/>
        <v>121</v>
      </c>
      <c r="C122" s="25" t="s">
        <v>96</v>
      </c>
      <c r="D122" s="25" t="s">
        <v>418</v>
      </c>
      <c r="E122" s="25" t="s">
        <v>419</v>
      </c>
      <c r="F122" s="26" t="s">
        <v>75</v>
      </c>
      <c r="G122" s="22">
        <f t="shared" si="17"/>
        <v>70</v>
      </c>
      <c r="H122" s="22" t="str">
        <f t="shared" si="18"/>
        <v>Z70</v>
      </c>
      <c r="I122" s="22" t="e">
        <f t="shared" ca="1" si="19"/>
        <v>#REF!</v>
      </c>
    </row>
    <row r="123" spans="1:10" ht="19.899999999999999" hidden="1" customHeight="1" x14ac:dyDescent="0.25">
      <c r="A123" s="24" t="str">
        <f t="shared" si="15"/>
        <v>Z71</v>
      </c>
      <c r="B123" s="24">
        <f t="shared" si="16"/>
        <v>122</v>
      </c>
      <c r="C123" s="25" t="s">
        <v>125</v>
      </c>
      <c r="D123" s="25" t="s">
        <v>420</v>
      </c>
      <c r="E123" s="25" t="s">
        <v>421</v>
      </c>
      <c r="F123" s="26" t="s">
        <v>75</v>
      </c>
      <c r="G123" s="22">
        <f t="shared" si="17"/>
        <v>71</v>
      </c>
      <c r="H123" s="22" t="str">
        <f t="shared" si="18"/>
        <v>Z71</v>
      </c>
      <c r="I123" s="22" t="e">
        <f t="shared" ca="1" si="19"/>
        <v>#REF!</v>
      </c>
    </row>
    <row r="124" spans="1:10" ht="19.899999999999999" hidden="1" customHeight="1" x14ac:dyDescent="0.25">
      <c r="A124" s="24" t="str">
        <f t="shared" si="15"/>
        <v>Z72</v>
      </c>
      <c r="B124" s="24">
        <f t="shared" si="16"/>
        <v>123</v>
      </c>
      <c r="C124" s="25" t="s">
        <v>82</v>
      </c>
      <c r="D124" s="25" t="s">
        <v>422</v>
      </c>
      <c r="E124" s="25" t="s">
        <v>423</v>
      </c>
      <c r="F124" s="26" t="s">
        <v>75</v>
      </c>
      <c r="G124" s="22">
        <f t="shared" si="17"/>
        <v>72</v>
      </c>
      <c r="H124" s="22" t="str">
        <f t="shared" si="18"/>
        <v>Z72</v>
      </c>
      <c r="I124" s="22" t="e">
        <f t="shared" ca="1" si="19"/>
        <v>#REF!</v>
      </c>
    </row>
    <row r="125" spans="1:10" ht="19.899999999999999" hidden="1" customHeight="1" x14ac:dyDescent="0.25">
      <c r="A125" s="24" t="str">
        <f t="shared" si="15"/>
        <v>Z73</v>
      </c>
      <c r="B125" s="24">
        <f t="shared" si="16"/>
        <v>124</v>
      </c>
      <c r="C125" s="25" t="s">
        <v>50</v>
      </c>
      <c r="D125" s="25" t="s">
        <v>424</v>
      </c>
      <c r="E125" s="25" t="s">
        <v>425</v>
      </c>
      <c r="F125" s="26" t="s">
        <v>75</v>
      </c>
      <c r="G125" s="22">
        <f t="shared" si="17"/>
        <v>73</v>
      </c>
      <c r="H125" s="22" t="str">
        <f t="shared" si="18"/>
        <v>Z73</v>
      </c>
      <c r="I125" s="22" t="e">
        <f t="shared" ca="1" si="19"/>
        <v>#REF!</v>
      </c>
    </row>
    <row r="126" spans="1:10" ht="19.899999999999999" hidden="1" customHeight="1" x14ac:dyDescent="0.25">
      <c r="A126" s="24" t="str">
        <f t="shared" si="15"/>
        <v>Z74</v>
      </c>
      <c r="B126" s="24">
        <f t="shared" si="16"/>
        <v>125</v>
      </c>
      <c r="C126" s="25" t="s">
        <v>144</v>
      </c>
      <c r="D126" s="25" t="s">
        <v>426</v>
      </c>
      <c r="E126" s="25" t="s">
        <v>427</v>
      </c>
      <c r="F126" s="26" t="s">
        <v>75</v>
      </c>
      <c r="G126" s="22">
        <f t="shared" si="17"/>
        <v>74</v>
      </c>
      <c r="H126" s="22" t="str">
        <f t="shared" si="18"/>
        <v>Z74</v>
      </c>
      <c r="I126" s="22" t="e">
        <f t="shared" ca="1" si="19"/>
        <v>#REF!</v>
      </c>
    </row>
    <row r="127" spans="1:10" ht="19.899999999999999" hidden="1" customHeight="1" x14ac:dyDescent="0.25">
      <c r="A127" s="24" t="str">
        <f t="shared" si="15"/>
        <v>Z75</v>
      </c>
      <c r="B127" s="24">
        <f t="shared" si="16"/>
        <v>126</v>
      </c>
      <c r="C127" s="25" t="s">
        <v>113</v>
      </c>
      <c r="D127" s="25" t="s">
        <v>280</v>
      </c>
      <c r="E127" s="25" t="s">
        <v>281</v>
      </c>
      <c r="F127" s="26" t="s">
        <v>75</v>
      </c>
      <c r="G127" s="22">
        <f t="shared" si="17"/>
        <v>75</v>
      </c>
      <c r="H127" s="22" t="str">
        <f t="shared" si="18"/>
        <v>Z75</v>
      </c>
      <c r="I127" s="22" t="e">
        <f t="shared" ca="1" si="19"/>
        <v>#REF!</v>
      </c>
      <c r="J127" s="23" t="s">
        <v>482</v>
      </c>
    </row>
    <row r="128" spans="1:10" ht="19.899999999999999" hidden="1" customHeight="1" x14ac:dyDescent="0.25">
      <c r="A128" s="24" t="str">
        <f t="shared" si="15"/>
        <v>Z76</v>
      </c>
      <c r="B128" s="24">
        <f t="shared" si="16"/>
        <v>127</v>
      </c>
      <c r="C128" s="25" t="s">
        <v>54</v>
      </c>
      <c r="D128" s="25" t="s">
        <v>202</v>
      </c>
      <c r="E128" s="25" t="s">
        <v>203</v>
      </c>
      <c r="F128" s="26" t="s">
        <v>75</v>
      </c>
      <c r="G128" s="22">
        <f t="shared" si="17"/>
        <v>76</v>
      </c>
      <c r="H128" s="22" t="str">
        <f t="shared" si="18"/>
        <v>Z76</v>
      </c>
      <c r="I128" s="22" t="e">
        <f t="shared" ca="1" si="19"/>
        <v>#REF!</v>
      </c>
      <c r="J128" s="23" t="s">
        <v>503</v>
      </c>
    </row>
    <row r="129" spans="1:10" ht="19.899999999999999" hidden="1" customHeight="1" x14ac:dyDescent="0.25">
      <c r="A129" s="24" t="str">
        <f t="shared" si="15"/>
        <v>Z77</v>
      </c>
      <c r="B129" s="24">
        <f t="shared" si="16"/>
        <v>128</v>
      </c>
      <c r="C129" s="25" t="s">
        <v>106</v>
      </c>
      <c r="D129" s="25" t="s">
        <v>428</v>
      </c>
      <c r="E129" s="25" t="s">
        <v>429</v>
      </c>
      <c r="F129" s="26" t="s">
        <v>75</v>
      </c>
      <c r="G129" s="22">
        <f t="shared" si="17"/>
        <v>77</v>
      </c>
      <c r="H129" s="22" t="str">
        <f t="shared" si="18"/>
        <v>Z77</v>
      </c>
      <c r="I129" s="22" t="e">
        <f t="shared" ca="1" si="19"/>
        <v>#REF!</v>
      </c>
    </row>
    <row r="130" spans="1:10" ht="19.899999999999999" hidden="1" customHeight="1" x14ac:dyDescent="0.25">
      <c r="A130" s="24" t="str">
        <f t="shared" ref="A130:A162" si="20">H130</f>
        <v>Z78</v>
      </c>
      <c r="B130" s="24">
        <f t="shared" ref="B130:B162" si="21">ROW()-1</f>
        <v>129</v>
      </c>
      <c r="C130" s="25" t="s">
        <v>12</v>
      </c>
      <c r="D130" s="25" t="s">
        <v>430</v>
      </c>
      <c r="E130" s="25" t="s">
        <v>431</v>
      </c>
      <c r="F130" s="26" t="s">
        <v>75</v>
      </c>
      <c r="G130" s="22">
        <f t="shared" ref="G130:G161" si="22">IF(F130=F129,G129+1,1)</f>
        <v>78</v>
      </c>
      <c r="H130" s="22" t="str">
        <f t="shared" ref="H130:H161" si="23">CONCATENATE(F130,G130)</f>
        <v>Z78</v>
      </c>
      <c r="I130" s="22" t="e">
        <f t="shared" ref="I130:I162" ca="1" si="24">IF(F130&lt;&gt;"F",VLOOKUP(C130,INDIRECT("'"&amp;F130&amp;" liga'!$A$1:$O$30"),15,FALSE),VLOOKUP(C130,INDIRECT("'"&amp;F130&amp;" liga'!$A$1:$P$33"),16,FALSE))</f>
        <v>#REF!</v>
      </c>
    </row>
    <row r="131" spans="1:10" ht="19.899999999999999" hidden="1" customHeight="1" x14ac:dyDescent="0.25">
      <c r="A131" s="24" t="str">
        <f t="shared" si="20"/>
        <v>Z79</v>
      </c>
      <c r="B131" s="24">
        <f t="shared" si="21"/>
        <v>130</v>
      </c>
      <c r="C131" s="25" t="s">
        <v>117</v>
      </c>
      <c r="D131" s="25" t="s">
        <v>432</v>
      </c>
      <c r="E131" s="25" t="s">
        <v>433</v>
      </c>
      <c r="F131" s="26" t="s">
        <v>75</v>
      </c>
      <c r="G131" s="22">
        <f t="shared" si="22"/>
        <v>79</v>
      </c>
      <c r="H131" s="22" t="str">
        <f t="shared" si="23"/>
        <v>Z79</v>
      </c>
      <c r="I131" s="22" t="e">
        <f t="shared" ca="1" si="24"/>
        <v>#REF!</v>
      </c>
    </row>
    <row r="132" spans="1:10" ht="19.899999999999999" hidden="1" customHeight="1" x14ac:dyDescent="0.25">
      <c r="A132" s="24" t="str">
        <f t="shared" si="20"/>
        <v>Z80</v>
      </c>
      <c r="B132" s="24">
        <f t="shared" si="21"/>
        <v>131</v>
      </c>
      <c r="C132" s="25" t="s">
        <v>76</v>
      </c>
      <c r="D132" s="25" t="s">
        <v>434</v>
      </c>
      <c r="E132" s="25" t="s">
        <v>435</v>
      </c>
      <c r="F132" s="26" t="s">
        <v>75</v>
      </c>
      <c r="G132" s="22">
        <f t="shared" si="22"/>
        <v>80</v>
      </c>
      <c r="H132" s="22" t="str">
        <f t="shared" si="23"/>
        <v>Z80</v>
      </c>
      <c r="I132" s="22" t="e">
        <f t="shared" ca="1" si="24"/>
        <v>#REF!</v>
      </c>
      <c r="J132" s="23" t="s">
        <v>168</v>
      </c>
    </row>
    <row r="133" spans="1:10" ht="19.899999999999999" hidden="1" customHeight="1" x14ac:dyDescent="0.25">
      <c r="A133" s="24" t="str">
        <f t="shared" si="20"/>
        <v>Z81</v>
      </c>
      <c r="B133" s="24">
        <f t="shared" si="21"/>
        <v>132</v>
      </c>
      <c r="C133" s="25" t="s">
        <v>29</v>
      </c>
      <c r="D133" s="25" t="s">
        <v>436</v>
      </c>
      <c r="E133" s="25" t="s">
        <v>437</v>
      </c>
      <c r="F133" s="26" t="s">
        <v>75</v>
      </c>
      <c r="G133" s="22">
        <f t="shared" si="22"/>
        <v>81</v>
      </c>
      <c r="H133" s="22" t="str">
        <f t="shared" si="23"/>
        <v>Z81</v>
      </c>
      <c r="I133" s="22" t="e">
        <f t="shared" ca="1" si="24"/>
        <v>#REF!</v>
      </c>
    </row>
    <row r="134" spans="1:10" ht="19.899999999999999" hidden="1" customHeight="1" x14ac:dyDescent="0.25">
      <c r="A134" s="24" t="str">
        <f t="shared" si="20"/>
        <v>Z82</v>
      </c>
      <c r="B134" s="24">
        <f t="shared" si="21"/>
        <v>133</v>
      </c>
      <c r="C134" s="25" t="s">
        <v>153</v>
      </c>
      <c r="D134" s="25" t="s">
        <v>438</v>
      </c>
      <c r="E134" s="25" t="s">
        <v>439</v>
      </c>
      <c r="F134" s="26" t="s">
        <v>75</v>
      </c>
      <c r="G134" s="22">
        <f t="shared" si="22"/>
        <v>82</v>
      </c>
      <c r="H134" s="22" t="str">
        <f t="shared" si="23"/>
        <v>Z82</v>
      </c>
      <c r="I134" s="22" t="e">
        <f t="shared" ca="1" si="24"/>
        <v>#REF!</v>
      </c>
    </row>
    <row r="135" spans="1:10" ht="19.899999999999999" hidden="1" customHeight="1" x14ac:dyDescent="0.25">
      <c r="A135" s="24" t="str">
        <f t="shared" si="20"/>
        <v>Z83</v>
      </c>
      <c r="B135" s="24">
        <f t="shared" si="21"/>
        <v>134</v>
      </c>
      <c r="C135" s="25" t="s">
        <v>13</v>
      </c>
      <c r="D135" s="25" t="s">
        <v>440</v>
      </c>
      <c r="E135" s="25" t="s">
        <v>441</v>
      </c>
      <c r="F135" s="26" t="s">
        <v>75</v>
      </c>
      <c r="G135" s="22">
        <f t="shared" si="22"/>
        <v>83</v>
      </c>
      <c r="H135" s="22" t="str">
        <f t="shared" si="23"/>
        <v>Z83</v>
      </c>
      <c r="I135" s="22" t="e">
        <f t="shared" ca="1" si="24"/>
        <v>#REF!</v>
      </c>
    </row>
    <row r="136" spans="1:10" ht="19.899999999999999" hidden="1" customHeight="1" x14ac:dyDescent="0.25">
      <c r="A136" s="24" t="str">
        <f t="shared" si="20"/>
        <v>Z84</v>
      </c>
      <c r="B136" s="24">
        <f t="shared" si="21"/>
        <v>135</v>
      </c>
      <c r="C136" s="25" t="s">
        <v>119</v>
      </c>
      <c r="D136" s="25" t="s">
        <v>442</v>
      </c>
      <c r="E136" s="25" t="s">
        <v>443</v>
      </c>
      <c r="F136" s="26" t="s">
        <v>75</v>
      </c>
      <c r="G136" s="22">
        <f t="shared" si="22"/>
        <v>84</v>
      </c>
      <c r="H136" s="22" t="str">
        <f t="shared" si="23"/>
        <v>Z84</v>
      </c>
      <c r="I136" s="22" t="e">
        <f t="shared" ca="1" si="24"/>
        <v>#REF!</v>
      </c>
    </row>
    <row r="137" spans="1:10" ht="19.5" hidden="1" customHeight="1" x14ac:dyDescent="0.25">
      <c r="A137" s="24" t="str">
        <f t="shared" si="20"/>
        <v>Z85</v>
      </c>
      <c r="B137" s="24">
        <f t="shared" si="21"/>
        <v>136</v>
      </c>
      <c r="C137" s="25" t="s">
        <v>89</v>
      </c>
      <c r="D137" s="25" t="s">
        <v>444</v>
      </c>
      <c r="E137" s="25" t="s">
        <v>445</v>
      </c>
      <c r="F137" s="26" t="s">
        <v>75</v>
      </c>
      <c r="G137" s="22">
        <f t="shared" si="22"/>
        <v>85</v>
      </c>
      <c r="H137" s="22" t="str">
        <f t="shared" si="23"/>
        <v>Z85</v>
      </c>
      <c r="I137" s="22" t="e">
        <f t="shared" ca="1" si="24"/>
        <v>#REF!</v>
      </c>
    </row>
    <row r="138" spans="1:10" ht="19.5" hidden="1" customHeight="1" x14ac:dyDescent="0.25">
      <c r="A138" s="24" t="str">
        <f t="shared" si="20"/>
        <v>Z86</v>
      </c>
      <c r="B138" s="24">
        <f t="shared" si="21"/>
        <v>137</v>
      </c>
      <c r="C138" s="25" t="s">
        <v>71</v>
      </c>
      <c r="D138" s="25" t="s">
        <v>206</v>
      </c>
      <c r="E138" s="25" t="s">
        <v>207</v>
      </c>
      <c r="F138" s="26" t="s">
        <v>75</v>
      </c>
      <c r="G138" s="22">
        <f t="shared" si="22"/>
        <v>86</v>
      </c>
      <c r="H138" s="22" t="str">
        <f t="shared" si="23"/>
        <v>Z86</v>
      </c>
      <c r="I138" s="22" t="e">
        <f t="shared" ca="1" si="24"/>
        <v>#REF!</v>
      </c>
      <c r="J138" s="23" t="s">
        <v>503</v>
      </c>
    </row>
    <row r="139" spans="1:10" ht="19.5" hidden="1" customHeight="1" x14ac:dyDescent="0.25">
      <c r="A139" s="24" t="str">
        <f t="shared" si="20"/>
        <v>Z87</v>
      </c>
      <c r="B139" s="24">
        <f t="shared" si="21"/>
        <v>138</v>
      </c>
      <c r="C139" s="25" t="s">
        <v>44</v>
      </c>
      <c r="D139" s="25" t="s">
        <v>448</v>
      </c>
      <c r="E139" s="25" t="s">
        <v>449</v>
      </c>
      <c r="F139" s="26" t="s">
        <v>75</v>
      </c>
      <c r="G139" s="22">
        <f t="shared" si="22"/>
        <v>87</v>
      </c>
      <c r="H139" s="22" t="str">
        <f t="shared" si="23"/>
        <v>Z87</v>
      </c>
      <c r="I139" s="22" t="e">
        <f t="shared" ca="1" si="24"/>
        <v>#REF!</v>
      </c>
    </row>
    <row r="140" spans="1:10" ht="19.5" hidden="1" customHeight="1" x14ac:dyDescent="0.25">
      <c r="A140" s="24" t="str">
        <f t="shared" si="20"/>
        <v>Z88</v>
      </c>
      <c r="B140" s="24">
        <f t="shared" si="21"/>
        <v>139</v>
      </c>
      <c r="C140" s="25" t="s">
        <v>93</v>
      </c>
      <c r="D140" s="25" t="s">
        <v>450</v>
      </c>
      <c r="E140" s="25" t="s">
        <v>451</v>
      </c>
      <c r="F140" s="26" t="s">
        <v>75</v>
      </c>
      <c r="G140" s="22">
        <f t="shared" si="22"/>
        <v>88</v>
      </c>
      <c r="H140" s="22" t="str">
        <f t="shared" si="23"/>
        <v>Z88</v>
      </c>
      <c r="I140" s="22" t="e">
        <f t="shared" ca="1" si="24"/>
        <v>#REF!</v>
      </c>
    </row>
    <row r="141" spans="1:10" ht="19.5" hidden="1" customHeight="1" x14ac:dyDescent="0.25">
      <c r="A141" s="24" t="str">
        <f t="shared" si="20"/>
        <v>Z89</v>
      </c>
      <c r="B141" s="24">
        <f t="shared" si="21"/>
        <v>140</v>
      </c>
      <c r="C141" s="25" t="s">
        <v>95</v>
      </c>
      <c r="D141" s="25" t="s">
        <v>452</v>
      </c>
      <c r="E141" s="25" t="s">
        <v>453</v>
      </c>
      <c r="F141" s="26" t="s">
        <v>75</v>
      </c>
      <c r="G141" s="22">
        <f t="shared" si="22"/>
        <v>89</v>
      </c>
      <c r="H141" s="22" t="str">
        <f t="shared" si="23"/>
        <v>Z89</v>
      </c>
      <c r="I141" s="22" t="e">
        <f t="shared" ca="1" si="24"/>
        <v>#REF!</v>
      </c>
    </row>
    <row r="142" spans="1:10" ht="19.5" hidden="1" customHeight="1" x14ac:dyDescent="0.25">
      <c r="A142" s="24" t="str">
        <f t="shared" si="20"/>
        <v>Z90</v>
      </c>
      <c r="B142" s="24">
        <f t="shared" si="21"/>
        <v>141</v>
      </c>
      <c r="C142" s="25" t="s">
        <v>16</v>
      </c>
      <c r="D142" s="25" t="s">
        <v>454</v>
      </c>
      <c r="E142" s="25" t="s">
        <v>455</v>
      </c>
      <c r="F142" s="26" t="s">
        <v>75</v>
      </c>
      <c r="G142" s="22">
        <f t="shared" si="22"/>
        <v>90</v>
      </c>
      <c r="H142" s="22" t="str">
        <f t="shared" si="23"/>
        <v>Z90</v>
      </c>
      <c r="I142" s="22" t="e">
        <f t="shared" ca="1" si="24"/>
        <v>#REF!</v>
      </c>
    </row>
    <row r="143" spans="1:10" ht="19.5" hidden="1" customHeight="1" x14ac:dyDescent="0.25">
      <c r="A143" s="24" t="str">
        <f t="shared" si="20"/>
        <v>Z91</v>
      </c>
      <c r="B143" s="24">
        <f t="shared" si="21"/>
        <v>142</v>
      </c>
      <c r="C143" s="25" t="s">
        <v>160</v>
      </c>
      <c r="D143" s="25" t="s">
        <v>456</v>
      </c>
      <c r="E143" s="25" t="s">
        <v>457</v>
      </c>
      <c r="F143" s="26" t="s">
        <v>75</v>
      </c>
      <c r="G143" s="22">
        <f t="shared" si="22"/>
        <v>91</v>
      </c>
      <c r="H143" s="22" t="str">
        <f t="shared" si="23"/>
        <v>Z91</v>
      </c>
      <c r="I143" s="22" t="e">
        <f t="shared" ca="1" si="24"/>
        <v>#REF!</v>
      </c>
      <c r="J143" s="23" t="s">
        <v>172</v>
      </c>
    </row>
    <row r="144" spans="1:10" ht="19.5" hidden="1" customHeight="1" x14ac:dyDescent="0.25">
      <c r="A144" s="24" t="str">
        <f t="shared" si="20"/>
        <v>Z92</v>
      </c>
      <c r="B144" s="24">
        <f t="shared" si="21"/>
        <v>143</v>
      </c>
      <c r="C144" s="40" t="s">
        <v>62</v>
      </c>
      <c r="D144" s="40" t="s">
        <v>458</v>
      </c>
      <c r="E144" s="40" t="s">
        <v>459</v>
      </c>
      <c r="F144" s="26" t="s">
        <v>75</v>
      </c>
      <c r="G144" s="22">
        <f t="shared" si="22"/>
        <v>92</v>
      </c>
      <c r="H144" s="22" t="str">
        <f t="shared" si="23"/>
        <v>Z92</v>
      </c>
      <c r="I144" s="22" t="e">
        <f t="shared" ca="1" si="24"/>
        <v>#REF!</v>
      </c>
    </row>
    <row r="145" spans="1:10" ht="19.5" hidden="1" customHeight="1" x14ac:dyDescent="0.25">
      <c r="A145" s="24" t="str">
        <f t="shared" si="20"/>
        <v>Z93</v>
      </c>
      <c r="B145" s="24">
        <f t="shared" si="21"/>
        <v>144</v>
      </c>
      <c r="C145" s="25" t="s">
        <v>92</v>
      </c>
      <c r="D145" s="25" t="s">
        <v>460</v>
      </c>
      <c r="E145" s="25" t="s">
        <v>461</v>
      </c>
      <c r="F145" s="26" t="s">
        <v>75</v>
      </c>
      <c r="G145" s="22">
        <f t="shared" si="22"/>
        <v>93</v>
      </c>
      <c r="H145" s="22" t="str">
        <f t="shared" si="23"/>
        <v>Z93</v>
      </c>
      <c r="I145" s="22" t="e">
        <f t="shared" ca="1" si="24"/>
        <v>#REF!</v>
      </c>
    </row>
    <row r="146" spans="1:10" ht="19.5" hidden="1" customHeight="1" x14ac:dyDescent="0.25">
      <c r="A146" s="24" t="str">
        <f t="shared" si="20"/>
        <v>Z94</v>
      </c>
      <c r="B146" s="24">
        <f t="shared" si="21"/>
        <v>145</v>
      </c>
      <c r="C146" s="40" t="s">
        <v>111</v>
      </c>
      <c r="D146" s="40" t="s">
        <v>462</v>
      </c>
      <c r="E146" s="40" t="s">
        <v>463</v>
      </c>
      <c r="F146" s="26" t="s">
        <v>75</v>
      </c>
      <c r="G146" s="22">
        <f t="shared" si="22"/>
        <v>94</v>
      </c>
      <c r="H146" s="22" t="str">
        <f t="shared" si="23"/>
        <v>Z94</v>
      </c>
      <c r="I146" s="22" t="e">
        <f t="shared" ca="1" si="24"/>
        <v>#REF!</v>
      </c>
    </row>
    <row r="147" spans="1:10" ht="19.5" hidden="1" customHeight="1" x14ac:dyDescent="0.25">
      <c r="A147" s="24" t="str">
        <f t="shared" si="20"/>
        <v>Z95</v>
      </c>
      <c r="B147" s="24">
        <f t="shared" si="21"/>
        <v>146</v>
      </c>
      <c r="C147" s="25" t="s">
        <v>85</v>
      </c>
      <c r="D147" s="25" t="s">
        <v>464</v>
      </c>
      <c r="E147" s="25" t="s">
        <v>465</v>
      </c>
      <c r="F147" s="26" t="s">
        <v>75</v>
      </c>
      <c r="G147" s="22">
        <f t="shared" si="22"/>
        <v>95</v>
      </c>
      <c r="H147" s="22" t="str">
        <f t="shared" si="23"/>
        <v>Z95</v>
      </c>
      <c r="I147" s="22" t="e">
        <f t="shared" ca="1" si="24"/>
        <v>#REF!</v>
      </c>
    </row>
    <row r="148" spans="1:10" ht="19.5" hidden="1" customHeight="1" x14ac:dyDescent="0.25">
      <c r="A148" s="24" t="str">
        <f t="shared" si="20"/>
        <v>Z96</v>
      </c>
      <c r="B148" s="24">
        <f t="shared" si="21"/>
        <v>147</v>
      </c>
      <c r="C148" s="25" t="s">
        <v>110</v>
      </c>
      <c r="D148" s="25" t="s">
        <v>466</v>
      </c>
      <c r="E148" s="25" t="s">
        <v>467</v>
      </c>
      <c r="F148" s="26" t="s">
        <v>75</v>
      </c>
      <c r="G148" s="22">
        <f t="shared" si="22"/>
        <v>96</v>
      </c>
      <c r="H148" s="22" t="str">
        <f t="shared" si="23"/>
        <v>Z96</v>
      </c>
      <c r="I148" s="22" t="e">
        <f t="shared" ca="1" si="24"/>
        <v>#REF!</v>
      </c>
      <c r="J148" s="23" t="s">
        <v>167</v>
      </c>
    </row>
    <row r="149" spans="1:10" ht="19.5" hidden="1" customHeight="1" x14ac:dyDescent="0.25">
      <c r="A149" s="24" t="str">
        <f t="shared" si="20"/>
        <v>Z97</v>
      </c>
      <c r="B149" s="24">
        <f t="shared" si="21"/>
        <v>148</v>
      </c>
      <c r="C149" s="25" t="s">
        <v>126</v>
      </c>
      <c r="D149" s="25" t="s">
        <v>468</v>
      </c>
      <c r="E149" s="25" t="s">
        <v>469</v>
      </c>
      <c r="F149" s="26" t="s">
        <v>75</v>
      </c>
      <c r="G149" s="22">
        <f t="shared" si="22"/>
        <v>97</v>
      </c>
      <c r="H149" s="22" t="str">
        <f t="shared" si="23"/>
        <v>Z97</v>
      </c>
      <c r="I149" s="22" t="e">
        <f t="shared" ca="1" si="24"/>
        <v>#REF!</v>
      </c>
    </row>
    <row r="150" spans="1:10" ht="19.5" hidden="1" customHeight="1" x14ac:dyDescent="0.25">
      <c r="A150" s="24" t="str">
        <f t="shared" si="20"/>
        <v>Z98</v>
      </c>
      <c r="B150" s="24">
        <f t="shared" si="21"/>
        <v>149</v>
      </c>
      <c r="C150" s="25" t="s">
        <v>11</v>
      </c>
      <c r="D150" s="25" t="s">
        <v>470</v>
      </c>
      <c r="E150" s="25" t="s">
        <v>471</v>
      </c>
      <c r="F150" s="26" t="s">
        <v>75</v>
      </c>
      <c r="G150" s="22">
        <f t="shared" si="22"/>
        <v>98</v>
      </c>
      <c r="H150" s="22" t="str">
        <f t="shared" si="23"/>
        <v>Z98</v>
      </c>
      <c r="I150" s="22" t="e">
        <f t="shared" ca="1" si="24"/>
        <v>#REF!</v>
      </c>
    </row>
    <row r="151" spans="1:10" ht="19.5" hidden="1" customHeight="1" x14ac:dyDescent="0.25">
      <c r="A151" s="24" t="str">
        <f t="shared" si="20"/>
        <v>Z99</v>
      </c>
      <c r="B151" s="24">
        <f t="shared" si="21"/>
        <v>150</v>
      </c>
      <c r="C151" s="25"/>
      <c r="D151" s="25"/>
      <c r="E151" s="25"/>
      <c r="F151" s="26" t="s">
        <v>75</v>
      </c>
      <c r="G151" s="22">
        <f t="shared" si="22"/>
        <v>99</v>
      </c>
      <c r="H151" s="22" t="str">
        <f t="shared" si="23"/>
        <v>Z99</v>
      </c>
      <c r="I151" s="22" t="e">
        <f t="shared" ca="1" si="24"/>
        <v>#REF!</v>
      </c>
    </row>
    <row r="152" spans="1:10" ht="19.5" hidden="1" customHeight="1" x14ac:dyDescent="0.25">
      <c r="A152" s="24" t="str">
        <f t="shared" si="20"/>
        <v>Z100</v>
      </c>
      <c r="B152" s="24">
        <f t="shared" si="21"/>
        <v>151</v>
      </c>
      <c r="C152" s="25"/>
      <c r="D152" s="25"/>
      <c r="E152" s="25"/>
      <c r="F152" s="26" t="s">
        <v>75</v>
      </c>
      <c r="G152" s="22">
        <f t="shared" si="22"/>
        <v>100</v>
      </c>
      <c r="H152" s="22" t="str">
        <f t="shared" si="23"/>
        <v>Z100</v>
      </c>
      <c r="I152" s="22" t="e">
        <f t="shared" ca="1" si="24"/>
        <v>#REF!</v>
      </c>
    </row>
    <row r="153" spans="1:10" ht="19.5" hidden="1" customHeight="1" x14ac:dyDescent="0.25">
      <c r="A153" s="24" t="str">
        <f t="shared" si="20"/>
        <v>Z101</v>
      </c>
      <c r="B153" s="24">
        <f t="shared" si="21"/>
        <v>152</v>
      </c>
      <c r="C153" s="25"/>
      <c r="D153" s="25"/>
      <c r="E153" s="25"/>
      <c r="F153" s="26" t="s">
        <v>75</v>
      </c>
      <c r="G153" s="22">
        <f t="shared" si="22"/>
        <v>101</v>
      </c>
      <c r="H153" s="22" t="str">
        <f t="shared" si="23"/>
        <v>Z101</v>
      </c>
      <c r="I153" s="22" t="e">
        <f t="shared" ca="1" si="24"/>
        <v>#REF!</v>
      </c>
    </row>
    <row r="154" spans="1:10" ht="19.5" hidden="1" customHeight="1" x14ac:dyDescent="0.25">
      <c r="A154" s="24" t="str">
        <f t="shared" si="20"/>
        <v>Z102</v>
      </c>
      <c r="B154" s="24">
        <f t="shared" si="21"/>
        <v>153</v>
      </c>
      <c r="C154" s="25"/>
      <c r="D154" s="25"/>
      <c r="E154" s="25"/>
      <c r="F154" s="26" t="s">
        <v>75</v>
      </c>
      <c r="G154" s="22">
        <f t="shared" si="22"/>
        <v>102</v>
      </c>
      <c r="H154" s="22" t="str">
        <f t="shared" si="23"/>
        <v>Z102</v>
      </c>
      <c r="I154" s="22" t="e">
        <f t="shared" ca="1" si="24"/>
        <v>#REF!</v>
      </c>
    </row>
    <row r="155" spans="1:10" ht="19.5" hidden="1" customHeight="1" x14ac:dyDescent="0.25">
      <c r="A155" s="24" t="str">
        <f t="shared" si="20"/>
        <v>Z103</v>
      </c>
      <c r="B155" s="24">
        <f t="shared" si="21"/>
        <v>154</v>
      </c>
      <c r="C155" s="25"/>
      <c r="D155" s="25"/>
      <c r="E155" s="25"/>
      <c r="F155" s="26" t="s">
        <v>75</v>
      </c>
      <c r="G155" s="22">
        <f t="shared" si="22"/>
        <v>103</v>
      </c>
      <c r="H155" s="22" t="str">
        <f t="shared" si="23"/>
        <v>Z103</v>
      </c>
      <c r="I155" s="22" t="e">
        <f t="shared" ca="1" si="24"/>
        <v>#REF!</v>
      </c>
    </row>
    <row r="156" spans="1:10" ht="19.5" hidden="1" customHeight="1" x14ac:dyDescent="0.25">
      <c r="A156" s="24" t="str">
        <f t="shared" si="20"/>
        <v>Z104</v>
      </c>
      <c r="B156" s="24">
        <f t="shared" si="21"/>
        <v>155</v>
      </c>
      <c r="C156" s="25"/>
      <c r="D156" s="25"/>
      <c r="E156" s="25"/>
      <c r="F156" s="26" t="s">
        <v>75</v>
      </c>
      <c r="G156" s="22">
        <f t="shared" si="22"/>
        <v>104</v>
      </c>
      <c r="H156" s="22" t="str">
        <f t="shared" si="23"/>
        <v>Z104</v>
      </c>
      <c r="I156" s="22" t="e">
        <f t="shared" ca="1" si="24"/>
        <v>#REF!</v>
      </c>
    </row>
    <row r="157" spans="1:10" ht="19.5" hidden="1" customHeight="1" x14ac:dyDescent="0.25">
      <c r="A157" s="24" t="str">
        <f t="shared" si="20"/>
        <v>Z105</v>
      </c>
      <c r="B157" s="24">
        <f t="shared" si="21"/>
        <v>156</v>
      </c>
      <c r="C157" s="25"/>
      <c r="D157" s="25"/>
      <c r="E157" s="25"/>
      <c r="F157" s="26" t="s">
        <v>75</v>
      </c>
      <c r="G157" s="22">
        <f t="shared" si="22"/>
        <v>105</v>
      </c>
      <c r="H157" s="22" t="str">
        <f t="shared" si="23"/>
        <v>Z105</v>
      </c>
      <c r="I157" s="22" t="e">
        <f t="shared" ca="1" si="24"/>
        <v>#REF!</v>
      </c>
    </row>
    <row r="158" spans="1:10" ht="19.5" hidden="1" customHeight="1" x14ac:dyDescent="0.25">
      <c r="A158" s="24" t="str">
        <f t="shared" si="20"/>
        <v>Z106</v>
      </c>
      <c r="B158" s="24">
        <f t="shared" si="21"/>
        <v>157</v>
      </c>
      <c r="C158" s="25"/>
      <c r="D158" s="25"/>
      <c r="E158" s="25"/>
      <c r="F158" s="26" t="s">
        <v>75</v>
      </c>
      <c r="G158" s="22">
        <f t="shared" si="22"/>
        <v>106</v>
      </c>
      <c r="H158" s="22" t="str">
        <f t="shared" si="23"/>
        <v>Z106</v>
      </c>
      <c r="I158" s="22" t="e">
        <f t="shared" ca="1" si="24"/>
        <v>#REF!</v>
      </c>
    </row>
    <row r="159" spans="1:10" ht="19.5" hidden="1" customHeight="1" x14ac:dyDescent="0.25">
      <c r="A159" s="24" t="str">
        <f t="shared" si="20"/>
        <v>Z107</v>
      </c>
      <c r="B159" s="24">
        <f t="shared" si="21"/>
        <v>158</v>
      </c>
      <c r="C159" s="25"/>
      <c r="D159" s="25"/>
      <c r="E159" s="25"/>
      <c r="F159" s="26" t="s">
        <v>75</v>
      </c>
      <c r="G159" s="22">
        <f t="shared" si="22"/>
        <v>107</v>
      </c>
      <c r="H159" s="22" t="str">
        <f t="shared" si="23"/>
        <v>Z107</v>
      </c>
      <c r="I159" s="22" t="e">
        <f t="shared" ca="1" si="24"/>
        <v>#REF!</v>
      </c>
    </row>
    <row r="160" spans="1:10" ht="19.5" hidden="1" customHeight="1" x14ac:dyDescent="0.25">
      <c r="A160" s="24" t="str">
        <f t="shared" si="20"/>
        <v>Z108</v>
      </c>
      <c r="B160" s="24">
        <f t="shared" si="21"/>
        <v>159</v>
      </c>
      <c r="C160" s="25"/>
      <c r="D160" s="25"/>
      <c r="E160" s="25"/>
      <c r="F160" s="26" t="s">
        <v>75</v>
      </c>
      <c r="G160" s="22">
        <f t="shared" si="22"/>
        <v>108</v>
      </c>
      <c r="H160" s="22" t="str">
        <f t="shared" si="23"/>
        <v>Z108</v>
      </c>
      <c r="I160" s="22" t="e">
        <f t="shared" ca="1" si="24"/>
        <v>#REF!</v>
      </c>
    </row>
    <row r="161" spans="1:9" ht="19.5" hidden="1" customHeight="1" x14ac:dyDescent="0.25">
      <c r="A161" s="24" t="str">
        <f t="shared" si="20"/>
        <v>Z109</v>
      </c>
      <c r="B161" s="24">
        <f t="shared" si="21"/>
        <v>160</v>
      </c>
      <c r="C161" s="25"/>
      <c r="D161" s="25"/>
      <c r="E161" s="25"/>
      <c r="F161" s="26" t="s">
        <v>75</v>
      </c>
      <c r="G161" s="22">
        <f t="shared" si="22"/>
        <v>109</v>
      </c>
      <c r="H161" s="22" t="str">
        <f t="shared" si="23"/>
        <v>Z109</v>
      </c>
      <c r="I161" s="22" t="e">
        <f t="shared" ca="1" si="24"/>
        <v>#REF!</v>
      </c>
    </row>
    <row r="162" spans="1:9" ht="19.5" hidden="1" customHeight="1" x14ac:dyDescent="0.25">
      <c r="A162" s="24" t="str">
        <f t="shared" si="20"/>
        <v>Z110</v>
      </c>
      <c r="B162" s="24">
        <f t="shared" si="21"/>
        <v>161</v>
      </c>
      <c r="C162" s="25"/>
      <c r="D162" s="25"/>
      <c r="E162" s="25"/>
      <c r="F162" s="26" t="s">
        <v>75</v>
      </c>
      <c r="G162" s="22">
        <f t="shared" ref="G162" si="25">IF(F162=F161,G161+1,1)</f>
        <v>110</v>
      </c>
      <c r="H162" s="22" t="str">
        <f t="shared" ref="H162" si="26">CONCATENATE(F162,G162)</f>
        <v>Z110</v>
      </c>
      <c r="I162" s="22" t="e">
        <f t="shared" ca="1" si="24"/>
        <v>#REF!</v>
      </c>
    </row>
  </sheetData>
  <sortState ref="A2:J162">
    <sortCondition ref="F2:F162"/>
    <sortCondition ref="C2:C162"/>
  </sortState>
  <conditionalFormatting sqref="C100:E102 F2:F115 A100:B112 C104:E112 A2:E99 A116:F162">
    <cfRule type="expression" dxfId="25" priority="14" stopIfTrue="1">
      <formula>IF($F2="Z",TRUE,FALSE)</formula>
    </cfRule>
    <cfRule type="expression" dxfId="24" priority="15" stopIfTrue="1">
      <formula>IF(OR($F2="B",$F2="D",$F2="F",$F2="H"),TRUE,FALSE)</formula>
    </cfRule>
  </conditionalFormatting>
  <conditionalFormatting sqref="A113:E113">
    <cfRule type="expression" dxfId="23" priority="10" stopIfTrue="1">
      <formula>IF($F113="Z",TRUE,FALSE)</formula>
    </cfRule>
    <cfRule type="expression" dxfId="22" priority="11" stopIfTrue="1">
      <formula>IF(OR($F113="B",$F113="D",$F113="F",$F113="H"),TRUE,FALSE)</formula>
    </cfRule>
  </conditionalFormatting>
  <conditionalFormatting sqref="A114:E115">
    <cfRule type="expression" dxfId="21" priority="6" stopIfTrue="1">
      <formula>IF($F114="Z",TRUE,FALSE)</formula>
    </cfRule>
    <cfRule type="expression" dxfId="20" priority="7" stopIfTrue="1">
      <formula>IF(OR($F114="B",$F114="D",$F114="F",$F114="H"),TRUE,FALSE)</formula>
    </cfRule>
  </conditionalFormatting>
  <conditionalFormatting sqref="C103:E103">
    <cfRule type="expression" dxfId="19" priority="4" stopIfTrue="1">
      <formula>IF($F103="Z",TRUE,FALSE)</formula>
    </cfRule>
    <cfRule type="expression" dxfId="18" priority="5" stopIfTrue="1">
      <formula>IF(OR($F103="B",$F103="D",$F103="F",$F103="H"),TRUE,FALSE)</formula>
    </cfRule>
  </conditionalFormatting>
  <conditionalFormatting sqref="I2:I162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hyperlinks>
    <hyperlink ref="D51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1" orientation="landscape" r:id="rId2"/>
  <headerFooter>
    <oddHeader>&amp;C&amp;A</oddHeader>
    <oddFooter>&amp;LPrepared by City Squash Club&amp;C&amp;F&amp;R&amp;D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Q1"/>
  <sheetViews>
    <sheetView showGridLines="0" workbookViewId="0">
      <selection activeCell="O32" sqref="O32"/>
    </sheetView>
  </sheetViews>
  <sheetFormatPr defaultRowHeight="15" x14ac:dyDescent="0.25"/>
  <cols>
    <col min="17" max="17" width="9.140625" style="8" customWidth="1"/>
  </cols>
  <sheetData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&amp;C&amp;A</oddHeader>
    <oddFooter>&amp;LPrepared by City Squash Club&amp;C&amp;F&amp;R&amp;D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zoomScaleNormal="100" workbookViewId="0">
      <selection activeCell="C13" sqref="C13:C15"/>
    </sheetView>
  </sheetViews>
  <sheetFormatPr defaultRowHeight="15" x14ac:dyDescent="0.25"/>
  <cols>
    <col min="1" max="9" width="12.140625" customWidth="1"/>
    <col min="10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31"/>
      <c r="B1" s="75" t="str">
        <f t="shared" ref="B1:J1" ca="1" si="0">VLOOKUP(CONCATENATE(LEFT($A$2,1),COLUMN()-1),nevezettek,3,FALSE)</f>
        <v>Dávid Viktor</v>
      </c>
      <c r="C1" s="75" t="str">
        <f t="shared" ca="1" si="0"/>
        <v>Gál Péter</v>
      </c>
      <c r="D1" s="75" t="str">
        <f t="shared" ca="1" si="0"/>
        <v>Kincses Bence</v>
      </c>
      <c r="E1" s="75" t="str">
        <f t="shared" ca="1" si="0"/>
        <v>Kovács Balázs</v>
      </c>
      <c r="F1" s="75" t="str">
        <f t="shared" ca="1" si="0"/>
        <v>Nemes Márton</v>
      </c>
      <c r="G1" s="75" t="str">
        <f t="shared" ca="1" si="0"/>
        <v>Soós Gábor</v>
      </c>
      <c r="H1" s="75" t="str">
        <f t="shared" ca="1" si="0"/>
        <v>Szalántzy Kolos</v>
      </c>
      <c r="I1" s="75" t="str">
        <f t="shared" ca="1" si="0"/>
        <v>Wiandt András</v>
      </c>
      <c r="J1" s="84" t="e">
        <f t="shared" ca="1" si="0"/>
        <v>#N/A</v>
      </c>
      <c r="K1" s="87" t="s">
        <v>43</v>
      </c>
      <c r="L1" s="90" t="s">
        <v>74</v>
      </c>
      <c r="M1" s="93" t="s">
        <v>73</v>
      </c>
      <c r="N1" s="78" t="s">
        <v>80</v>
      </c>
      <c r="O1" s="81" t="s">
        <v>502</v>
      </c>
      <c r="P1" s="7"/>
    </row>
    <row r="2" spans="1:21" x14ac:dyDescent="0.25">
      <c r="A2" s="32" t="str">
        <f ca="1">RIGHT(CELL("filename",A1),6)</f>
        <v>A liga</v>
      </c>
      <c r="B2" s="76"/>
      <c r="C2" s="76"/>
      <c r="D2" s="76"/>
      <c r="E2" s="76"/>
      <c r="F2" s="76"/>
      <c r="G2" s="76"/>
      <c r="H2" s="76"/>
      <c r="I2" s="76"/>
      <c r="J2" s="85"/>
      <c r="K2" s="88"/>
      <c r="L2" s="91"/>
      <c r="M2" s="94"/>
      <c r="N2" s="79"/>
      <c r="O2" s="82"/>
      <c r="P2" s="7"/>
      <c r="Q2" s="34"/>
    </row>
    <row r="3" spans="1:21" x14ac:dyDescent="0.25">
      <c r="A3" s="33">
        <f ca="1">COUNTIF(Elérhetőségek!F:F,LEFT(A2,1))</f>
        <v>8</v>
      </c>
      <c r="B3" s="77"/>
      <c r="C3" s="77"/>
      <c r="D3" s="77"/>
      <c r="E3" s="77"/>
      <c r="F3" s="77"/>
      <c r="G3" s="77"/>
      <c r="H3" s="77"/>
      <c r="I3" s="77"/>
      <c r="J3" s="86"/>
      <c r="K3" s="89"/>
      <c r="L3" s="92"/>
      <c r="M3" s="95"/>
      <c r="N3" s="80"/>
      <c r="O3" s="83"/>
      <c r="P3" s="7"/>
      <c r="Q3" s="35"/>
    </row>
    <row r="4" spans="1:21" ht="15" customHeight="1" x14ac:dyDescent="0.25">
      <c r="A4" s="75" t="str">
        <f ca="1">B1</f>
        <v>Dávid Viktor</v>
      </c>
      <c r="B4" s="57"/>
      <c r="C4" s="52" t="s">
        <v>150</v>
      </c>
      <c r="D4" s="52" t="s">
        <v>79</v>
      </c>
      <c r="E4" s="52" t="s">
        <v>78</v>
      </c>
      <c r="F4" s="52" t="s">
        <v>79</v>
      </c>
      <c r="G4" s="52" t="s">
        <v>79</v>
      </c>
      <c r="H4" s="52" t="s">
        <v>78</v>
      </c>
      <c r="I4" s="52" t="s">
        <v>150</v>
      </c>
      <c r="J4" s="72"/>
      <c r="K4" s="60">
        <f>5*(COUNTIF(B4:J6,"5/0")+COUNTIF(B4:J6,"4/1")+COUNTIF(B4:J6,"3/2")+COUNTIF(B4:J6,"5/-"))+3*COUNTIF(B4:J6,"2/3")+2*COUNTIF(B4:J6,"1/4")+COUNTIF(B4:J6,"0/5")+0.01*L4+0.0001*(M4-N4)</f>
        <v>23.019300000000001</v>
      </c>
      <c r="L4" s="63">
        <f>1*COUNTIF(B4:J6,"5/0")+1*COUNTIF(B4:J6,"4/1")+1*COUNTIF(B4:J6,"3/2")+1*COUNTIF(B4:J6,"5/-")+0*COUNTIF(B4:J6,"2/3")+0*COUNTIF(B4:J6,"1/4")+0*COUNTIF(B4:J6,"0/5")</f>
        <v>2</v>
      </c>
      <c r="M4" s="66">
        <f>5*COUNTIF(B4:J6,"5/0")+4*COUNTIF(B4:J6,"4/1")+3*COUNTIF(B4:J6,"3/2")+5*COUNTIF(B4:J6,"5/-")+2*COUNTIF(B4:J6,"2/3")+1*COUNTIF(B4:J6,"1/4")+0*COUNTIF(B4:J6,"0/5")</f>
        <v>14</v>
      </c>
      <c r="N4" s="69">
        <f>0*COUNTIF(B4:J6,"5/0")+1*COUNTIF(B4:J6,"4/1")+2*COUNTIF(B4:J6,"3/2")+3*COUNTIF(B4:J6,"2/3")+4*COUNTIF(B4:J6,"1/4")+5*COUNTIF(B4:J6,"0/5")+5*COUNTIF(B4:J6,"-/5")</f>
        <v>21</v>
      </c>
      <c r="O4" s="55">
        <f>RANK(K4,K$4:K$30)</f>
        <v>6</v>
      </c>
      <c r="P4" s="12"/>
    </row>
    <row r="5" spans="1:21" x14ac:dyDescent="0.25">
      <c r="A5" s="76"/>
      <c r="B5" s="58"/>
      <c r="C5" s="53"/>
      <c r="D5" s="53"/>
      <c r="E5" s="53"/>
      <c r="F5" s="53"/>
      <c r="G5" s="53"/>
      <c r="H5" s="53"/>
      <c r="I5" s="53"/>
      <c r="J5" s="73"/>
      <c r="K5" s="61"/>
      <c r="L5" s="64"/>
      <c r="M5" s="67"/>
      <c r="N5" s="70"/>
      <c r="O5" s="56"/>
      <c r="P5" s="5"/>
      <c r="T5" s="30"/>
      <c r="U5" s="30"/>
    </row>
    <row r="6" spans="1:21" x14ac:dyDescent="0.25">
      <c r="A6" s="77"/>
      <c r="B6" s="59"/>
      <c r="C6" s="54"/>
      <c r="D6" s="54"/>
      <c r="E6" s="54"/>
      <c r="F6" s="54"/>
      <c r="G6" s="54"/>
      <c r="H6" s="54"/>
      <c r="I6" s="54"/>
      <c r="J6" s="74"/>
      <c r="K6" s="62"/>
      <c r="L6" s="65"/>
      <c r="M6" s="68"/>
      <c r="N6" s="71"/>
      <c r="O6" s="50">
        <f>IFERROR(K4/SUM(M4:N6),0)</f>
        <v>0.65769428571428579</v>
      </c>
      <c r="P6" s="13"/>
    </row>
    <row r="7" spans="1:21" x14ac:dyDescent="0.25">
      <c r="A7" s="75" t="str">
        <f ca="1">C1</f>
        <v>Gál Péter</v>
      </c>
      <c r="B7" s="52" t="s">
        <v>149</v>
      </c>
      <c r="C7" s="57"/>
      <c r="D7" s="52"/>
      <c r="E7" s="52" t="s">
        <v>78</v>
      </c>
      <c r="F7" s="52" t="s">
        <v>79</v>
      </c>
      <c r="G7" s="52" t="s">
        <v>79</v>
      </c>
      <c r="H7" s="52" t="s">
        <v>145</v>
      </c>
      <c r="I7" s="52" t="s">
        <v>150</v>
      </c>
      <c r="J7" s="72"/>
      <c r="K7" s="60">
        <f>5*(COUNTIF(B7:J9,"5/0")+COUNTIF(B7:J9,"4/1")+COUNTIF(B7:J9,"3/2")+COUNTIF(B7:J9,"5/-"))+3*COUNTIF(B7:J9,"2/3")+2*COUNTIF(B7:J9,"1/4")+COUNTIF(B7:J9,"0/5")+0.01*L7+0.0001*(M7-N7)</f>
        <v>23.0304</v>
      </c>
      <c r="L7" s="63">
        <f>1*COUNTIF(B7:J9,"5/0")+1*COUNTIF(B7:J9,"4/1")+1*COUNTIF(B7:J9,"3/2")+1*COUNTIF(B7:J9,"5/-")+0*COUNTIF(B7:J9,"2/3")+0*COUNTIF(B7:J9,"1/4")+0*COUNTIF(B7:J9,"0/5")</f>
        <v>3</v>
      </c>
      <c r="M7" s="66">
        <f>5*COUNTIF(B7:J9,"5/0")+4*COUNTIF(B7:J9,"4/1")+3*COUNTIF(B7:J9,"3/2")+5*COUNTIF(B7:J9,"5/-")+2*COUNTIF(B7:J9,"2/3")+1*COUNTIF(B7:J9,"1/4")+0*COUNTIF(B7:J9,"0/5")</f>
        <v>17</v>
      </c>
      <c r="N7" s="69">
        <f>0*COUNTIF(B7:J9,"5/0")+1*COUNTIF(B7:J9,"4/1")+2*COUNTIF(B7:J9,"3/2")+3*COUNTIF(B7:J9,"2/3")+4*COUNTIF(B7:J9,"1/4")+5*COUNTIF(B7:J9,"0/5")+5*COUNTIF(B7:J9,"-/5")</f>
        <v>13</v>
      </c>
      <c r="O7" s="55">
        <f>RANK(K7,K$4:K$30)</f>
        <v>5</v>
      </c>
      <c r="P7" s="13"/>
      <c r="R7" s="6"/>
    </row>
    <row r="8" spans="1:21" x14ac:dyDescent="0.25">
      <c r="A8" s="76"/>
      <c r="B8" s="53"/>
      <c r="C8" s="58"/>
      <c r="D8" s="53"/>
      <c r="E8" s="53"/>
      <c r="F8" s="53"/>
      <c r="G8" s="53"/>
      <c r="H8" s="53"/>
      <c r="I8" s="53"/>
      <c r="J8" s="73"/>
      <c r="K8" s="61"/>
      <c r="L8" s="64"/>
      <c r="M8" s="67"/>
      <c r="N8" s="70"/>
      <c r="O8" s="56"/>
      <c r="P8" s="3"/>
      <c r="R8" s="6"/>
      <c r="T8" s="30"/>
      <c r="U8" s="30"/>
    </row>
    <row r="9" spans="1:21" x14ac:dyDescent="0.25">
      <c r="A9" s="77"/>
      <c r="B9" s="54"/>
      <c r="C9" s="59"/>
      <c r="D9" s="54"/>
      <c r="E9" s="54"/>
      <c r="F9" s="54"/>
      <c r="G9" s="54"/>
      <c r="H9" s="54"/>
      <c r="I9" s="54"/>
      <c r="J9" s="74"/>
      <c r="K9" s="62"/>
      <c r="L9" s="65"/>
      <c r="M9" s="68"/>
      <c r="N9" s="71"/>
      <c r="O9" s="50">
        <f>IFERROR(K7/SUM(M7:N9),0)</f>
        <v>0.76768000000000003</v>
      </c>
      <c r="P9" s="13"/>
      <c r="R9" s="11"/>
    </row>
    <row r="10" spans="1:21" x14ac:dyDescent="0.25">
      <c r="A10" s="75" t="str">
        <f ca="1">D1</f>
        <v>Kincses Bence</v>
      </c>
      <c r="B10" s="52" t="s">
        <v>78</v>
      </c>
      <c r="C10" s="52"/>
      <c r="D10" s="57"/>
      <c r="E10" s="52" t="s">
        <v>149</v>
      </c>
      <c r="F10" s="52" t="s">
        <v>78</v>
      </c>
      <c r="G10" s="52" t="s">
        <v>79</v>
      </c>
      <c r="H10" s="52" t="s">
        <v>78</v>
      </c>
      <c r="I10" s="52" t="s">
        <v>150</v>
      </c>
      <c r="J10" s="72"/>
      <c r="K10" s="60">
        <f>5*(COUNTIF(B10:J12,"5/0")+COUNTIF(B10:J12,"4/1")+COUNTIF(B10:J12,"3/2")+COUNTIF(B10:J12,"5/-"))+3*COUNTIF(B10:J12,"2/3")+2*COUNTIF(B10:J12,"1/4")+COUNTIF(B10:J12,"0/5")+0.01*L10+0.0001*(M10-N10)</f>
        <v>25.040199999999999</v>
      </c>
      <c r="L10" s="63">
        <f>1*COUNTIF(B10:J12,"5/0")+1*COUNTIF(B10:J12,"4/1")+1*COUNTIF(B10:J12,"3/2")+1*COUNTIF(B10:J12,"5/-")+0*COUNTIF(B10:J12,"2/3")+0*COUNTIF(B10:J12,"1/4")+0*COUNTIF(B10:J12,"0/5")</f>
        <v>4</v>
      </c>
      <c r="M10" s="66">
        <f>5*COUNTIF(B10:J12,"5/0")+4*COUNTIF(B10:J12,"4/1")+3*COUNTIF(B10:J12,"3/2")+5*COUNTIF(B10:J12,"5/-")+2*COUNTIF(B10:J12,"2/3")+1*COUNTIF(B10:J12,"1/4")+0*COUNTIF(B10:J12,"0/5")</f>
        <v>16</v>
      </c>
      <c r="N10" s="69">
        <f>0*COUNTIF(B10:J12,"5/0")+1*COUNTIF(B10:J12,"4/1")+2*COUNTIF(B10:J12,"3/2")+3*COUNTIF(B10:J12,"2/3")+4*COUNTIF(B10:J12,"1/4")+5*COUNTIF(B10:J12,"0/5")+5*COUNTIF(B10:J12,"-/5")</f>
        <v>14</v>
      </c>
      <c r="O10" s="55">
        <f>RANK(K10,K$4:K$30)</f>
        <v>4</v>
      </c>
      <c r="P10" s="13"/>
    </row>
    <row r="11" spans="1:21" x14ac:dyDescent="0.25">
      <c r="A11" s="76"/>
      <c r="B11" s="53"/>
      <c r="C11" s="53"/>
      <c r="D11" s="58"/>
      <c r="E11" s="53"/>
      <c r="F11" s="53"/>
      <c r="G11" s="53"/>
      <c r="H11" s="53"/>
      <c r="I11" s="53"/>
      <c r="J11" s="73"/>
      <c r="K11" s="61"/>
      <c r="L11" s="64"/>
      <c r="M11" s="67"/>
      <c r="N11" s="70"/>
      <c r="O11" s="56"/>
      <c r="P11" s="2"/>
      <c r="R11" s="9"/>
      <c r="S11" s="1"/>
    </row>
    <row r="12" spans="1:21" x14ac:dyDescent="0.25">
      <c r="A12" s="77"/>
      <c r="B12" s="54"/>
      <c r="C12" s="54"/>
      <c r="D12" s="59"/>
      <c r="E12" s="54"/>
      <c r="F12" s="54"/>
      <c r="G12" s="54"/>
      <c r="H12" s="54"/>
      <c r="I12" s="54"/>
      <c r="J12" s="74"/>
      <c r="K12" s="62"/>
      <c r="L12" s="65"/>
      <c r="M12" s="68"/>
      <c r="N12" s="71"/>
      <c r="O12" s="50">
        <f>IFERROR(K10/SUM(M10:N12),0)</f>
        <v>0.83467333333333327</v>
      </c>
      <c r="P12" s="13"/>
    </row>
    <row r="13" spans="1:21" x14ac:dyDescent="0.25">
      <c r="A13" s="75" t="str">
        <f ca="1">E1</f>
        <v>Kovács Balázs</v>
      </c>
      <c r="B13" s="52" t="s">
        <v>79</v>
      </c>
      <c r="C13" s="52" t="s">
        <v>79</v>
      </c>
      <c r="D13" s="52" t="s">
        <v>150</v>
      </c>
      <c r="E13" s="57"/>
      <c r="F13" s="52" t="s">
        <v>150</v>
      </c>
      <c r="G13" s="52" t="s">
        <v>78</v>
      </c>
      <c r="H13" s="52" t="s">
        <v>79</v>
      </c>
      <c r="I13" s="52" t="s">
        <v>150</v>
      </c>
      <c r="J13" s="72"/>
      <c r="K13" s="60">
        <f>5*(COUNTIF(B13:J15,"5/0")+COUNTIF(B13:J15,"4/1")+COUNTIF(B13:J15,"3/2")+COUNTIF(B13:J15,"5/-"))+3*COUNTIF(B13:J15,"2/3")+2*COUNTIF(B13:J15,"1/4")+COUNTIF(B13:J15,"0/5")+0.01*L13+0.0001*(M13-N13)</f>
        <v>20.008900000000001</v>
      </c>
      <c r="L13" s="63">
        <f>1*COUNTIF(B13:J15,"5/0")+1*COUNTIF(B13:J15,"4/1")+1*COUNTIF(B13:J15,"3/2")+1*COUNTIF(B13:J15,"5/-")+0*COUNTIF(B13:J15,"2/3")+0*COUNTIF(B13:J15,"1/4")+0*COUNTIF(B13:J15,"0/5")</f>
        <v>1</v>
      </c>
      <c r="M13" s="66">
        <f>5*COUNTIF(B13:J15,"5/0")+4*COUNTIF(B13:J15,"4/1")+3*COUNTIF(B13:J15,"3/2")+5*COUNTIF(B13:J15,"5/-")+2*COUNTIF(B13:J15,"2/3")+1*COUNTIF(B13:J15,"1/4")+0*COUNTIF(B13:J15,"0/5")</f>
        <v>12</v>
      </c>
      <c r="N13" s="69">
        <f>0*COUNTIF(B13:J15,"5/0")+1*COUNTIF(B13:J15,"4/1")+2*COUNTIF(B13:J15,"3/2")+3*COUNTIF(B13:J15,"2/3")+4*COUNTIF(B13:J15,"1/4")+5*COUNTIF(B13:J15,"0/5")+5*COUNTIF(B13:J15,"-/5")</f>
        <v>23</v>
      </c>
      <c r="O13" s="55">
        <f>RANK(K13,K$4:K$30)</f>
        <v>7</v>
      </c>
      <c r="P13" s="13"/>
    </row>
    <row r="14" spans="1:21" x14ac:dyDescent="0.25">
      <c r="A14" s="76"/>
      <c r="B14" s="53"/>
      <c r="C14" s="53"/>
      <c r="D14" s="53"/>
      <c r="E14" s="58"/>
      <c r="F14" s="53"/>
      <c r="G14" s="53"/>
      <c r="H14" s="53"/>
      <c r="I14" s="53"/>
      <c r="J14" s="73"/>
      <c r="K14" s="61"/>
      <c r="L14" s="64"/>
      <c r="M14" s="67"/>
      <c r="N14" s="70"/>
      <c r="O14" s="56"/>
      <c r="P14" s="5"/>
      <c r="R14" s="9"/>
      <c r="T14" s="30"/>
      <c r="U14" s="30"/>
    </row>
    <row r="15" spans="1:21" x14ac:dyDescent="0.25">
      <c r="A15" s="77"/>
      <c r="B15" s="54"/>
      <c r="C15" s="54"/>
      <c r="D15" s="54"/>
      <c r="E15" s="59"/>
      <c r="F15" s="54"/>
      <c r="G15" s="54"/>
      <c r="H15" s="54"/>
      <c r="I15" s="54"/>
      <c r="J15" s="74"/>
      <c r="K15" s="62"/>
      <c r="L15" s="65"/>
      <c r="M15" s="68"/>
      <c r="N15" s="71"/>
      <c r="O15" s="50">
        <f>IFERROR(K13/SUM(M13:N15),0)</f>
        <v>0.57168285714285716</v>
      </c>
      <c r="P15" s="13"/>
    </row>
    <row r="16" spans="1:21" x14ac:dyDescent="0.25">
      <c r="A16" s="75" t="str">
        <f ca="1">F1</f>
        <v>Nemes Márton</v>
      </c>
      <c r="B16" s="52" t="s">
        <v>78</v>
      </c>
      <c r="C16" s="52" t="s">
        <v>78</v>
      </c>
      <c r="D16" s="52" t="s">
        <v>79</v>
      </c>
      <c r="E16" s="52" t="s">
        <v>149</v>
      </c>
      <c r="F16" s="57"/>
      <c r="G16" s="52" t="s">
        <v>78</v>
      </c>
      <c r="H16" s="52" t="s">
        <v>78</v>
      </c>
      <c r="I16" s="52" t="s">
        <v>78</v>
      </c>
      <c r="J16" s="72"/>
      <c r="K16" s="60">
        <f>5*(COUNTIF(B16:J18,"5/0")+COUNTIF(B16:J18,"4/1")+COUNTIF(B16:J18,"3/2")+COUNTIF(B16:J18,"5/-"))+3*COUNTIF(B16:J18,"2/3")+2*COUNTIF(B16:J18,"1/4")+COUNTIF(B16:J18,"0/5")+0.01*L16+0.0001*(M16-N16)</f>
        <v>33.060700000000004</v>
      </c>
      <c r="L16" s="63">
        <f>1*COUNTIF(B16:J18,"5/0")+1*COUNTIF(B16:J18,"4/1")+1*COUNTIF(B16:J18,"3/2")+1*COUNTIF(B16:J18,"5/-")+0*COUNTIF(B16:J18,"2/3")+0*COUNTIF(B16:J18,"1/4")+0*COUNTIF(B16:J18,"0/5")</f>
        <v>6</v>
      </c>
      <c r="M16" s="66">
        <f>5*COUNTIF(B16:J18,"5/0")+4*COUNTIF(B16:J18,"4/1")+3*COUNTIF(B16:J18,"3/2")+5*COUNTIF(B16:J18,"5/-")+2*COUNTIF(B16:J18,"2/3")+1*COUNTIF(B16:J18,"1/4")+0*COUNTIF(B16:J18,"0/5")</f>
        <v>21</v>
      </c>
      <c r="N16" s="69">
        <f>0*COUNTIF(B16:J18,"5/0")+1*COUNTIF(B16:J18,"4/1")+2*COUNTIF(B16:J18,"3/2")+3*COUNTIF(B16:J18,"2/3")+4*COUNTIF(B16:J18,"1/4")+5*COUNTIF(B16:J18,"0/5")+5*COUNTIF(B16:J18,"-/5")</f>
        <v>14</v>
      </c>
      <c r="O16" s="55">
        <f>RANK(K16,K$4:K$30)</f>
        <v>2</v>
      </c>
      <c r="P16" s="13"/>
    </row>
    <row r="17" spans="1:20" x14ac:dyDescent="0.25">
      <c r="A17" s="76"/>
      <c r="B17" s="53"/>
      <c r="C17" s="53"/>
      <c r="D17" s="53"/>
      <c r="E17" s="53"/>
      <c r="F17" s="58"/>
      <c r="G17" s="53"/>
      <c r="H17" s="53"/>
      <c r="I17" s="53"/>
      <c r="J17" s="73"/>
      <c r="K17" s="61"/>
      <c r="L17" s="64"/>
      <c r="M17" s="67"/>
      <c r="N17" s="70"/>
      <c r="O17" s="56"/>
      <c r="P17" s="5"/>
    </row>
    <row r="18" spans="1:20" x14ac:dyDescent="0.25">
      <c r="A18" s="77"/>
      <c r="B18" s="54"/>
      <c r="C18" s="54"/>
      <c r="D18" s="54"/>
      <c r="E18" s="54"/>
      <c r="F18" s="59"/>
      <c r="G18" s="54"/>
      <c r="H18" s="54"/>
      <c r="I18" s="54"/>
      <c r="J18" s="74"/>
      <c r="K18" s="62"/>
      <c r="L18" s="65"/>
      <c r="M18" s="68"/>
      <c r="N18" s="71"/>
      <c r="O18" s="50">
        <f>IFERROR(K16/SUM(M16:N18),0)</f>
        <v>0.94459142857142864</v>
      </c>
      <c r="P18" s="13"/>
    </row>
    <row r="19" spans="1:20" x14ac:dyDescent="0.25">
      <c r="A19" s="75" t="str">
        <f ca="1">G1</f>
        <v>Soós Gábor</v>
      </c>
      <c r="B19" s="52" t="s">
        <v>78</v>
      </c>
      <c r="C19" s="52" t="s">
        <v>78</v>
      </c>
      <c r="D19" s="52" t="s">
        <v>78</v>
      </c>
      <c r="E19" s="52" t="s">
        <v>79</v>
      </c>
      <c r="F19" s="52" t="s">
        <v>79</v>
      </c>
      <c r="G19" s="57"/>
      <c r="H19" s="52" t="s">
        <v>78</v>
      </c>
      <c r="I19" s="52" t="s">
        <v>150</v>
      </c>
      <c r="J19" s="72"/>
      <c r="K19" s="60">
        <f>5*(COUNTIF(B19:J21,"5/0")+COUNTIF(B19:J21,"4/1")+COUNTIF(B19:J21,"3/2")+COUNTIF(B19:J21,"5/-"))+3*COUNTIF(B19:J21,"2/3")+2*COUNTIF(B19:J21,"1/4")+COUNTIF(B19:J21,"0/5")+0.01*L19+0.0001*(M19-N19)</f>
        <v>28.039899999999999</v>
      </c>
      <c r="L19" s="63">
        <f>1*COUNTIF(B19:J21,"5/0")+1*COUNTIF(B19:J21,"4/1")+1*COUNTIF(B19:J21,"3/2")+1*COUNTIF(B19:J21,"5/-")+0*COUNTIF(B19:J21,"2/3")+0*COUNTIF(B19:J21,"1/4")+0*COUNTIF(B19:J21,"0/5")</f>
        <v>4</v>
      </c>
      <c r="M19" s="66">
        <f>5*COUNTIF(B19:J21,"5/0")+4*COUNTIF(B19:J21,"4/1")+3*COUNTIF(B19:J21,"3/2")+5*COUNTIF(B19:J21,"5/-")+2*COUNTIF(B19:J21,"2/3")+1*COUNTIF(B19:J21,"1/4")+0*COUNTIF(B19:J21,"0/5")</f>
        <v>17</v>
      </c>
      <c r="N19" s="69">
        <f>0*COUNTIF(B19:J21,"5/0")+1*COUNTIF(B19:J21,"4/1")+2*COUNTIF(B19:J21,"3/2")+3*COUNTIF(B19:J21,"2/3")+4*COUNTIF(B19:J21,"1/4")+5*COUNTIF(B19:J21,"0/5")+5*COUNTIF(B19:J21,"-/5")</f>
        <v>18</v>
      </c>
      <c r="O19" s="55">
        <f>RANK(K19,K$4:K$30)</f>
        <v>3</v>
      </c>
      <c r="P19" s="13"/>
      <c r="R19" s="6"/>
    </row>
    <row r="20" spans="1:20" x14ac:dyDescent="0.25">
      <c r="A20" s="76"/>
      <c r="B20" s="53"/>
      <c r="C20" s="53"/>
      <c r="D20" s="53"/>
      <c r="E20" s="53"/>
      <c r="F20" s="53"/>
      <c r="G20" s="58"/>
      <c r="H20" s="53"/>
      <c r="I20" s="53"/>
      <c r="J20" s="73"/>
      <c r="K20" s="61"/>
      <c r="L20" s="64"/>
      <c r="M20" s="67"/>
      <c r="N20" s="70"/>
      <c r="O20" s="56"/>
      <c r="P20" s="2"/>
      <c r="R20" s="6"/>
    </row>
    <row r="21" spans="1:20" x14ac:dyDescent="0.25">
      <c r="A21" s="77"/>
      <c r="B21" s="54"/>
      <c r="C21" s="54"/>
      <c r="D21" s="54"/>
      <c r="E21" s="54"/>
      <c r="F21" s="54"/>
      <c r="G21" s="59"/>
      <c r="H21" s="54"/>
      <c r="I21" s="54"/>
      <c r="J21" s="74"/>
      <c r="K21" s="62"/>
      <c r="L21" s="65"/>
      <c r="M21" s="68"/>
      <c r="N21" s="71"/>
      <c r="O21" s="50">
        <f>IFERROR(K19/SUM(M19:N21),0)</f>
        <v>0.80113999999999996</v>
      </c>
      <c r="P21" s="13"/>
    </row>
    <row r="22" spans="1:20" x14ac:dyDescent="0.25">
      <c r="A22" s="75" t="str">
        <f ca="1">H1</f>
        <v>Szalántzy Kolos</v>
      </c>
      <c r="B22" s="52" t="s">
        <v>79</v>
      </c>
      <c r="C22" s="52" t="s">
        <v>146</v>
      </c>
      <c r="D22" s="52" t="s">
        <v>79</v>
      </c>
      <c r="E22" s="52" t="s">
        <v>78</v>
      </c>
      <c r="F22" s="52" t="s">
        <v>79</v>
      </c>
      <c r="G22" s="52" t="s">
        <v>79</v>
      </c>
      <c r="H22" s="57"/>
      <c r="I22" s="52" t="s">
        <v>150</v>
      </c>
      <c r="J22" s="72"/>
      <c r="K22" s="60">
        <f>5*(COUNTIF(B22:J24,"5/0")+COUNTIF(B22:J24,"4/1")+COUNTIF(B22:J24,"3/2")+COUNTIF(B22:J24,"5/-"))+3*COUNTIF(B22:J24,"2/3")+2*COUNTIF(B22:J24,"1/4")+COUNTIF(B22:J24,"0/5")+0.01*L22+0.0001*(M22-N22)</f>
        <v>20.008900000000001</v>
      </c>
      <c r="L22" s="63">
        <f>1*COUNTIF(B22:J24,"5/0")+1*COUNTIF(B22:J24,"4/1")+1*COUNTIF(B22:J24,"3/2")+1*COUNTIF(B22:J24,"5/-")+0*COUNTIF(B22:J24,"2/3")+0*COUNTIF(B22:J24,"1/4")+0*COUNTIF(B22:J24,"0/5")</f>
        <v>1</v>
      </c>
      <c r="M22" s="66">
        <f>5*COUNTIF(B22:J24,"5/0")+4*COUNTIF(B22:J24,"4/1")+3*COUNTIF(B22:J24,"3/2")+5*COUNTIF(B22:J24,"5/-")+2*COUNTIF(B22:J24,"2/3")+1*COUNTIF(B22:J24,"1/4")+0*COUNTIF(B22:J24,"0/5")</f>
        <v>12</v>
      </c>
      <c r="N22" s="69">
        <f>0*COUNTIF(B22:J24,"5/0")+1*COUNTIF(B22:J24,"4/1")+2*COUNTIF(B22:J24,"3/2")+3*COUNTIF(B22:J24,"2/3")+4*COUNTIF(B22:J24,"1/4")+5*COUNTIF(B22:J24,"0/5")+5*COUNTIF(B22:J24,"-/5")</f>
        <v>23</v>
      </c>
      <c r="O22" s="55">
        <f>RANK(K22,K$4:K$30)</f>
        <v>7</v>
      </c>
      <c r="P22" s="13"/>
    </row>
    <row r="23" spans="1:20" x14ac:dyDescent="0.25">
      <c r="A23" s="76"/>
      <c r="B23" s="53"/>
      <c r="C23" s="53"/>
      <c r="D23" s="53"/>
      <c r="E23" s="53"/>
      <c r="F23" s="53"/>
      <c r="G23" s="53"/>
      <c r="H23" s="58"/>
      <c r="I23" s="53"/>
      <c r="J23" s="73"/>
      <c r="K23" s="61"/>
      <c r="L23" s="64"/>
      <c r="M23" s="67"/>
      <c r="N23" s="70"/>
      <c r="O23" s="56"/>
      <c r="P23" s="2"/>
      <c r="R23" s="10"/>
      <c r="T23" s="4"/>
    </row>
    <row r="24" spans="1:20" x14ac:dyDescent="0.25">
      <c r="A24" s="77"/>
      <c r="B24" s="54"/>
      <c r="C24" s="54"/>
      <c r="D24" s="54"/>
      <c r="E24" s="54"/>
      <c r="F24" s="54"/>
      <c r="G24" s="54"/>
      <c r="H24" s="59"/>
      <c r="I24" s="54"/>
      <c r="J24" s="74"/>
      <c r="K24" s="62"/>
      <c r="L24" s="65"/>
      <c r="M24" s="68"/>
      <c r="N24" s="71"/>
      <c r="O24" s="50">
        <f>IFERROR(K22/SUM(M22:N24),0)</f>
        <v>0.57168285714285716</v>
      </c>
      <c r="P24" s="13"/>
    </row>
    <row r="25" spans="1:20" x14ac:dyDescent="0.25">
      <c r="A25" s="75" t="str">
        <f ca="1">I1</f>
        <v>Wiandt András</v>
      </c>
      <c r="B25" s="52" t="s">
        <v>149</v>
      </c>
      <c r="C25" s="52" t="s">
        <v>149</v>
      </c>
      <c r="D25" s="52" t="s">
        <v>149</v>
      </c>
      <c r="E25" s="52" t="s">
        <v>149</v>
      </c>
      <c r="F25" s="52" t="s">
        <v>79</v>
      </c>
      <c r="G25" s="52" t="s">
        <v>149</v>
      </c>
      <c r="H25" s="52" t="s">
        <v>149</v>
      </c>
      <c r="I25" s="57"/>
      <c r="J25" s="72"/>
      <c r="K25" s="60">
        <f>5*(COUNTIF(B25:J27,"5/0")+COUNTIF(B25:J27,"4/1")+COUNTIF(B25:J27,"3/2")+COUNTIF(B25:J27,"5/-"))+3*COUNTIF(B25:J27,"2/3")+2*COUNTIF(B25:J27,"1/4")+COUNTIF(B25:J27,"0/5")+0.01*L25+0.0001*(M25-N25)</f>
        <v>33.061700000000002</v>
      </c>
      <c r="L25" s="63">
        <f>1*COUNTIF(B25:J27,"5/0")+1*COUNTIF(B25:J27,"4/1")+1*COUNTIF(B25:J27,"3/2")+1*COUNTIF(B25:J27,"5/-")+0*COUNTIF(B25:J27,"2/3")+0*COUNTIF(B25:J27,"1/4")+0*COUNTIF(B25:J27,"0/5")</f>
        <v>6</v>
      </c>
      <c r="M25" s="66">
        <f>5*COUNTIF(B25:J27,"5/0")+4*COUNTIF(B25:J27,"4/1")+3*COUNTIF(B25:J27,"3/2")+5*COUNTIF(B25:J27,"5/-")+2*COUNTIF(B25:J27,"2/3")+1*COUNTIF(B25:J27,"1/4")+0*COUNTIF(B25:J27,"0/5")</f>
        <v>26</v>
      </c>
      <c r="N25" s="69">
        <f>0*COUNTIF(B25:J27,"5/0")+1*COUNTIF(B25:J27,"4/1")+2*COUNTIF(B25:J27,"3/2")+3*COUNTIF(B25:J27,"2/3")+4*COUNTIF(B25:J27,"1/4")+5*COUNTIF(B25:J27,"0/5")+5*COUNTIF(B25:J27,"-/5")</f>
        <v>9</v>
      </c>
      <c r="O25" s="55">
        <f>RANK(K25,K$4:K$30)</f>
        <v>1</v>
      </c>
      <c r="P25" s="13"/>
    </row>
    <row r="26" spans="1:20" x14ac:dyDescent="0.25">
      <c r="A26" s="76"/>
      <c r="B26" s="53"/>
      <c r="C26" s="53"/>
      <c r="D26" s="53"/>
      <c r="E26" s="53"/>
      <c r="F26" s="53"/>
      <c r="G26" s="53"/>
      <c r="H26" s="53"/>
      <c r="I26" s="58"/>
      <c r="J26" s="73"/>
      <c r="K26" s="61"/>
      <c r="L26" s="64"/>
      <c r="M26" s="67"/>
      <c r="N26" s="70"/>
      <c r="O26" s="56"/>
      <c r="P26" s="3"/>
    </row>
    <row r="27" spans="1:20" x14ac:dyDescent="0.25">
      <c r="A27" s="77"/>
      <c r="B27" s="54"/>
      <c r="C27" s="54"/>
      <c r="D27" s="54"/>
      <c r="E27" s="54"/>
      <c r="F27" s="54"/>
      <c r="G27" s="54"/>
      <c r="H27" s="54"/>
      <c r="I27" s="59"/>
      <c r="J27" s="74"/>
      <c r="K27" s="62"/>
      <c r="L27" s="65"/>
      <c r="M27" s="68"/>
      <c r="N27" s="71"/>
      <c r="O27" s="50">
        <f>IFERROR(K25/SUM(M25:N27),0)</f>
        <v>0.94462000000000002</v>
      </c>
      <c r="P27" s="13"/>
    </row>
    <row r="28" spans="1:20" ht="15" hidden="1" customHeight="1" x14ac:dyDescent="0.25">
      <c r="A28" s="75" t="e">
        <f ca="1">J1</f>
        <v>#N/A</v>
      </c>
      <c r="B28" s="52"/>
      <c r="C28" s="52"/>
      <c r="D28" s="52"/>
      <c r="E28" s="52"/>
      <c r="F28" s="52"/>
      <c r="G28" s="52"/>
      <c r="H28" s="52"/>
      <c r="I28" s="52"/>
      <c r="J28" s="57"/>
      <c r="K28" s="60">
        <f>5*(COUNTIF(B28:J30,"5/0")+COUNTIF(B28:J30,"4/1")+COUNTIF(B28:J30,"3/2")+COUNTIF(B28:J30,"5/-"))+3*COUNTIF(B28:J30,"2/3")+2*COUNTIF(B28:J30,"1/4")+COUNTIF(B28:J30,"0/5")+0.01*L28+0.0001*(M28-N28)</f>
        <v>0</v>
      </c>
      <c r="L28" s="63">
        <f>1*COUNTIF(B28:J30,"5/0")+1*COUNTIF(B28:J30,"4/1")+1*COUNTIF(B28:J30,"3/2")+1*COUNTIF(B28:J30,"5/-")+0*COUNTIF(B28:J30,"2/3")+0*COUNTIF(B28:J30,"1/4")+0*COUNTIF(B28:J30,"0/5")</f>
        <v>0</v>
      </c>
      <c r="M28" s="66">
        <f>5*COUNTIF(B28:J30,"5/0")+4*COUNTIF(B28:J30,"4/1")+3*COUNTIF(B28:J30,"3/2")+5*COUNTIF(B28:J30,"5/-")+2*COUNTIF(B28:J30,"2/3")+1*COUNTIF(B28:J30,"1/4")+0*COUNTIF(B28:J30,"0/5")</f>
        <v>0</v>
      </c>
      <c r="N28" s="69">
        <f>0*COUNTIF(B28:J30,"5/0")+1*COUNTIF(B28:J30,"4/1")+2*COUNTIF(B28:J30,"3/2")+3*COUNTIF(B28:J30,"2/3")+4*COUNTIF(B28:J30,"1/4")+5*COUNTIF(B28:J30,"0/5")+5*COUNTIF(B28:J30,"-/5")</f>
        <v>0</v>
      </c>
      <c r="O28" s="55"/>
      <c r="P28" s="13"/>
    </row>
    <row r="29" spans="1:20" ht="15" hidden="1" customHeight="1" x14ac:dyDescent="0.25">
      <c r="A29" s="76"/>
      <c r="B29" s="53"/>
      <c r="C29" s="53"/>
      <c r="D29" s="53"/>
      <c r="E29" s="53"/>
      <c r="F29" s="53"/>
      <c r="G29" s="53"/>
      <c r="H29" s="53"/>
      <c r="I29" s="53"/>
      <c r="J29" s="58"/>
      <c r="K29" s="61"/>
      <c r="L29" s="64"/>
      <c r="M29" s="67"/>
      <c r="N29" s="70"/>
      <c r="O29" s="56"/>
      <c r="P29" s="3"/>
    </row>
    <row r="30" spans="1:20" ht="15" hidden="1" customHeight="1" x14ac:dyDescent="0.25">
      <c r="A30" s="77"/>
      <c r="B30" s="54"/>
      <c r="C30" s="54"/>
      <c r="D30" s="54"/>
      <c r="E30" s="54"/>
      <c r="F30" s="54"/>
      <c r="G30" s="54"/>
      <c r="H30" s="54"/>
      <c r="I30" s="54"/>
      <c r="J30" s="59"/>
      <c r="K30" s="62"/>
      <c r="L30" s="65"/>
      <c r="M30" s="68"/>
      <c r="N30" s="71"/>
      <c r="O30" s="50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17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6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13" sqref="B13:B15"/>
    </sheetView>
  </sheetViews>
  <sheetFormatPr defaultRowHeight="15" x14ac:dyDescent="0.25"/>
  <cols>
    <col min="1" max="9" width="12.140625" customWidth="1"/>
    <col min="10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31"/>
      <c r="B1" s="75" t="str">
        <f t="shared" ref="B1:J1" ca="1" si="0">VLOOKUP(CONCATENATE(LEFT($A$2,1),COLUMN()-1),nevezettek,3,FALSE)</f>
        <v>Csörgő Norbert</v>
      </c>
      <c r="C1" s="75" t="str">
        <f t="shared" ca="1" si="0"/>
        <v>Greguss Csaba</v>
      </c>
      <c r="D1" s="75" t="str">
        <f t="shared" ca="1" si="0"/>
        <v>Németh Szabolcs</v>
      </c>
      <c r="E1" s="75" t="str">
        <f t="shared" ca="1" si="0"/>
        <v>Tasnádi Attila</v>
      </c>
      <c r="F1" s="75" t="str">
        <f t="shared" ca="1" si="0"/>
        <v>Theisz János</v>
      </c>
      <c r="G1" s="75" t="str">
        <f t="shared" ca="1" si="0"/>
        <v>Vajda Bertalan</v>
      </c>
      <c r="H1" s="75" t="str">
        <f t="shared" ca="1" si="0"/>
        <v>Varga Balázs</v>
      </c>
      <c r="I1" s="75" t="str">
        <f t="shared" ca="1" si="0"/>
        <v>Vibostyok Sándor</v>
      </c>
      <c r="J1" s="84" t="e">
        <f t="shared" ca="1" si="0"/>
        <v>#N/A</v>
      </c>
      <c r="K1" s="87" t="s">
        <v>43</v>
      </c>
      <c r="L1" s="90" t="s">
        <v>74</v>
      </c>
      <c r="M1" s="93" t="s">
        <v>73</v>
      </c>
      <c r="N1" s="78" t="s">
        <v>80</v>
      </c>
      <c r="O1" s="81" t="s">
        <v>502</v>
      </c>
      <c r="P1" s="7"/>
    </row>
    <row r="2" spans="1:21" x14ac:dyDescent="0.25">
      <c r="A2" s="32" t="str">
        <f ca="1">RIGHT(CELL("filename",A1),6)</f>
        <v>B liga</v>
      </c>
      <c r="B2" s="76"/>
      <c r="C2" s="76"/>
      <c r="D2" s="76"/>
      <c r="E2" s="76"/>
      <c r="F2" s="76"/>
      <c r="G2" s="76"/>
      <c r="H2" s="76"/>
      <c r="I2" s="76"/>
      <c r="J2" s="85"/>
      <c r="K2" s="88"/>
      <c r="L2" s="91"/>
      <c r="M2" s="94"/>
      <c r="N2" s="79"/>
      <c r="O2" s="82"/>
      <c r="P2" s="7"/>
      <c r="Q2" s="34"/>
    </row>
    <row r="3" spans="1:21" x14ac:dyDescent="0.25">
      <c r="A3" s="33">
        <f ca="1">COUNTIF(Elérhetőségek!F:F,LEFT(A2,1))</f>
        <v>8</v>
      </c>
      <c r="B3" s="77"/>
      <c r="C3" s="77"/>
      <c r="D3" s="77"/>
      <c r="E3" s="77"/>
      <c r="F3" s="77"/>
      <c r="G3" s="77"/>
      <c r="H3" s="77"/>
      <c r="I3" s="77"/>
      <c r="J3" s="86"/>
      <c r="K3" s="89"/>
      <c r="L3" s="92"/>
      <c r="M3" s="95"/>
      <c r="N3" s="80"/>
      <c r="O3" s="83"/>
      <c r="P3" s="7"/>
      <c r="Q3" s="35"/>
    </row>
    <row r="4" spans="1:21" ht="15" customHeight="1" x14ac:dyDescent="0.25">
      <c r="A4" s="75" t="str">
        <f ca="1">B1</f>
        <v>Csörgő Norbert</v>
      </c>
      <c r="B4" s="57"/>
      <c r="C4" s="52" t="s">
        <v>147</v>
      </c>
      <c r="D4" s="52" t="s">
        <v>146</v>
      </c>
      <c r="E4" s="52" t="s">
        <v>146</v>
      </c>
      <c r="F4" s="52" t="s">
        <v>79</v>
      </c>
      <c r="G4" s="52" t="s">
        <v>150</v>
      </c>
      <c r="H4" s="52" t="s">
        <v>150</v>
      </c>
      <c r="I4" s="52" t="s">
        <v>150</v>
      </c>
      <c r="J4" s="72"/>
      <c r="K4" s="60">
        <f>5*(COUNTIF(B4:J6,"5/0")+COUNTIF(B4:J6,"4/1")+COUNTIF(B4:J6,"3/2")+COUNTIF(B4:J6,"5/-"))+3*COUNTIF(B4:J6,"2/3")+2*COUNTIF(B4:J6,"1/4")+COUNTIF(B4:J6,"0/5")+0.01*L4+0.0001*(M4-N4)</f>
        <v>16.008500000000002</v>
      </c>
      <c r="L4" s="63">
        <f>1*COUNTIF(B4:J6,"5/0")+1*COUNTIF(B4:J6,"4/1")+1*COUNTIF(B4:J6,"3/2")+1*COUNTIF(B4:J6,"5/-")+0*COUNTIF(B4:J6,"2/3")+0*COUNTIF(B4:J6,"1/4")+0*COUNTIF(B4:J6,"0/5")</f>
        <v>1</v>
      </c>
      <c r="M4" s="66">
        <f>5*COUNTIF(B4:J6,"5/0")+4*COUNTIF(B4:J6,"4/1")+3*COUNTIF(B4:J6,"3/2")+5*COUNTIF(B4:J6,"5/-")+2*COUNTIF(B4:J6,"2/3")+1*COUNTIF(B4:J6,"1/4")+0*COUNTIF(B4:J6,"0/5")</f>
        <v>10</v>
      </c>
      <c r="N4" s="69">
        <f>0*COUNTIF(B4:J6,"5/0")+1*COUNTIF(B4:J6,"4/1")+2*COUNTIF(B4:J6,"3/2")+3*COUNTIF(B4:J6,"2/3")+4*COUNTIF(B4:J6,"1/4")+5*COUNTIF(B4:J6,"0/5")+5*COUNTIF(B4:J6,"-/5")</f>
        <v>25</v>
      </c>
      <c r="O4" s="55">
        <f>RANK(K4,K$4:K$30)</f>
        <v>7</v>
      </c>
      <c r="P4" s="12"/>
    </row>
    <row r="5" spans="1:21" x14ac:dyDescent="0.25">
      <c r="A5" s="76"/>
      <c r="B5" s="58"/>
      <c r="C5" s="53"/>
      <c r="D5" s="53"/>
      <c r="E5" s="53"/>
      <c r="F5" s="53"/>
      <c r="G5" s="53"/>
      <c r="H5" s="53"/>
      <c r="I5" s="53"/>
      <c r="J5" s="73"/>
      <c r="K5" s="61"/>
      <c r="L5" s="64"/>
      <c r="M5" s="67"/>
      <c r="N5" s="70"/>
      <c r="O5" s="56"/>
      <c r="P5" s="5"/>
      <c r="T5" s="30"/>
      <c r="U5" s="30"/>
    </row>
    <row r="6" spans="1:21" x14ac:dyDescent="0.25">
      <c r="A6" s="77"/>
      <c r="B6" s="59"/>
      <c r="C6" s="54"/>
      <c r="D6" s="54"/>
      <c r="E6" s="54"/>
      <c r="F6" s="54"/>
      <c r="G6" s="54"/>
      <c r="H6" s="54"/>
      <c r="I6" s="54"/>
      <c r="J6" s="74"/>
      <c r="K6" s="62"/>
      <c r="L6" s="65"/>
      <c r="M6" s="68"/>
      <c r="N6" s="71"/>
      <c r="O6" s="50">
        <f>IFERROR(K4/SUM(M4:N6),0)</f>
        <v>0.45738571428571434</v>
      </c>
      <c r="P6" s="13"/>
    </row>
    <row r="7" spans="1:21" x14ac:dyDescent="0.25">
      <c r="A7" s="75" t="str">
        <f ca="1">C1</f>
        <v>Greguss Csaba</v>
      </c>
      <c r="B7" s="52" t="s">
        <v>148</v>
      </c>
      <c r="C7" s="57"/>
      <c r="D7" s="52" t="s">
        <v>148</v>
      </c>
      <c r="E7" s="52" t="s">
        <v>150</v>
      </c>
      <c r="F7" s="52" t="s">
        <v>148</v>
      </c>
      <c r="G7" s="52" t="s">
        <v>148</v>
      </c>
      <c r="H7" s="52" t="s">
        <v>148</v>
      </c>
      <c r="I7" s="52" t="s">
        <v>148</v>
      </c>
      <c r="J7" s="72"/>
      <c r="K7" s="60">
        <f>5*(COUNTIF(B7:J9,"5/0")+COUNTIF(B7:J9,"4/1")+COUNTIF(B7:J9,"3/2")+COUNTIF(B7:J9,"5/-"))+3*COUNTIF(B7:J9,"2/3")+2*COUNTIF(B7:J9,"1/4")+COUNTIF(B7:J9,"0/5")+0.01*L7+0.0001*(M7-N7)</f>
        <v>1.9966999999999999</v>
      </c>
      <c r="L7" s="63">
        <f>1*COUNTIF(B7:J9,"5/0")+1*COUNTIF(B7:J9,"4/1")+1*COUNTIF(B7:J9,"3/2")+1*COUNTIF(B7:J9,"5/-")+0*COUNTIF(B7:J9,"2/3")+0*COUNTIF(B7:J9,"1/4")+0*COUNTIF(B7:J9,"0/5")</f>
        <v>0</v>
      </c>
      <c r="M7" s="66">
        <f>5*COUNTIF(B7:J9,"5/0")+4*COUNTIF(B7:J9,"4/1")+3*COUNTIF(B7:J9,"3/2")+5*COUNTIF(B7:J9,"5/-")+2*COUNTIF(B7:J9,"2/3")+1*COUNTIF(B7:J9,"1/4")+0*COUNTIF(B7:J9,"0/5")</f>
        <v>1</v>
      </c>
      <c r="N7" s="69">
        <f>0*COUNTIF(B7:J9,"5/0")+1*COUNTIF(B7:J9,"4/1")+2*COUNTIF(B7:J9,"3/2")+3*COUNTIF(B7:J9,"2/3")+4*COUNTIF(B7:J9,"1/4")+5*COUNTIF(B7:J9,"0/5")+5*COUNTIF(B7:J9,"-/5")</f>
        <v>34</v>
      </c>
      <c r="O7" s="55">
        <f>RANK(K7,K$4:K$30)</f>
        <v>8</v>
      </c>
      <c r="P7" s="13"/>
      <c r="R7" s="6"/>
    </row>
    <row r="8" spans="1:21" x14ac:dyDescent="0.25">
      <c r="A8" s="76"/>
      <c r="B8" s="53"/>
      <c r="C8" s="58"/>
      <c r="D8" s="53"/>
      <c r="E8" s="53"/>
      <c r="F8" s="53"/>
      <c r="G8" s="53"/>
      <c r="H8" s="53"/>
      <c r="I8" s="53"/>
      <c r="J8" s="73"/>
      <c r="K8" s="61"/>
      <c r="L8" s="64"/>
      <c r="M8" s="67"/>
      <c r="N8" s="70"/>
      <c r="O8" s="56"/>
      <c r="P8" s="3"/>
      <c r="R8" s="6"/>
      <c r="T8" s="30"/>
      <c r="U8" s="30"/>
    </row>
    <row r="9" spans="1:21" x14ac:dyDescent="0.25">
      <c r="A9" s="77"/>
      <c r="B9" s="54"/>
      <c r="C9" s="59"/>
      <c r="D9" s="54"/>
      <c r="E9" s="54"/>
      <c r="F9" s="54"/>
      <c r="G9" s="54"/>
      <c r="H9" s="54"/>
      <c r="I9" s="54"/>
      <c r="J9" s="74"/>
      <c r="K9" s="62"/>
      <c r="L9" s="65"/>
      <c r="M9" s="68"/>
      <c r="N9" s="71"/>
      <c r="O9" s="50">
        <f>IFERROR(K7/SUM(M7:N9),0)</f>
        <v>5.7048571428571428E-2</v>
      </c>
      <c r="P9" s="13"/>
      <c r="R9" s="11"/>
    </row>
    <row r="10" spans="1:21" x14ac:dyDescent="0.25">
      <c r="A10" s="75" t="str">
        <f ca="1">D1</f>
        <v>Németh Szabolcs</v>
      </c>
      <c r="B10" s="52" t="s">
        <v>145</v>
      </c>
      <c r="C10" s="52" t="s">
        <v>147</v>
      </c>
      <c r="D10" s="57"/>
      <c r="E10" s="52" t="s">
        <v>78</v>
      </c>
      <c r="F10" s="52" t="s">
        <v>79</v>
      </c>
      <c r="G10" s="52" t="s">
        <v>79</v>
      </c>
      <c r="H10" s="52" t="s">
        <v>78</v>
      </c>
      <c r="I10" s="52" t="s">
        <v>78</v>
      </c>
      <c r="J10" s="72"/>
      <c r="K10" s="60">
        <f>5*(COUNTIF(B10:J12,"5/0")+COUNTIF(B10:J12,"4/1")+COUNTIF(B10:J12,"3/2")+COUNTIF(B10:J12,"5/-"))+3*COUNTIF(B10:J12,"2/3")+2*COUNTIF(B10:J12,"1/4")+COUNTIF(B10:J12,"0/5")+0.01*L10+0.0001*(M10-N10)</f>
        <v>31.051100000000002</v>
      </c>
      <c r="L10" s="63">
        <f>1*COUNTIF(B10:J12,"5/0")+1*COUNTIF(B10:J12,"4/1")+1*COUNTIF(B10:J12,"3/2")+1*COUNTIF(B10:J12,"5/-")+0*COUNTIF(B10:J12,"2/3")+0*COUNTIF(B10:J12,"1/4")+0*COUNTIF(B10:J12,"0/5")</f>
        <v>5</v>
      </c>
      <c r="M10" s="66">
        <f>5*COUNTIF(B10:J12,"5/0")+4*COUNTIF(B10:J12,"4/1")+3*COUNTIF(B10:J12,"3/2")+5*COUNTIF(B10:J12,"5/-")+2*COUNTIF(B10:J12,"2/3")+1*COUNTIF(B10:J12,"1/4")+0*COUNTIF(B10:J12,"0/5")</f>
        <v>23</v>
      </c>
      <c r="N10" s="69">
        <f>0*COUNTIF(B10:J12,"5/0")+1*COUNTIF(B10:J12,"4/1")+2*COUNTIF(B10:J12,"3/2")+3*COUNTIF(B10:J12,"2/3")+4*COUNTIF(B10:J12,"1/4")+5*COUNTIF(B10:J12,"0/5")+5*COUNTIF(B10:J12,"-/5")</f>
        <v>12</v>
      </c>
      <c r="O10" s="55">
        <f>RANK(K10,K$4:K$30)</f>
        <v>3</v>
      </c>
      <c r="P10" s="13"/>
    </row>
    <row r="11" spans="1:21" x14ac:dyDescent="0.25">
      <c r="A11" s="76"/>
      <c r="B11" s="53"/>
      <c r="C11" s="53"/>
      <c r="D11" s="58"/>
      <c r="E11" s="53"/>
      <c r="F11" s="53"/>
      <c r="G11" s="53"/>
      <c r="H11" s="53"/>
      <c r="I11" s="53"/>
      <c r="J11" s="73"/>
      <c r="K11" s="61"/>
      <c r="L11" s="64"/>
      <c r="M11" s="67"/>
      <c r="N11" s="70"/>
      <c r="O11" s="56"/>
      <c r="P11" s="2"/>
      <c r="R11" s="9"/>
      <c r="S11" s="1"/>
    </row>
    <row r="12" spans="1:21" x14ac:dyDescent="0.25">
      <c r="A12" s="77"/>
      <c r="B12" s="54"/>
      <c r="C12" s="54"/>
      <c r="D12" s="59"/>
      <c r="E12" s="54"/>
      <c r="F12" s="54"/>
      <c r="G12" s="54"/>
      <c r="H12" s="54"/>
      <c r="I12" s="54"/>
      <c r="J12" s="74"/>
      <c r="K12" s="62"/>
      <c r="L12" s="65"/>
      <c r="M12" s="68"/>
      <c r="N12" s="71"/>
      <c r="O12" s="50">
        <f>IFERROR(K10/SUM(M10:N12),0)</f>
        <v>0.8871742857142858</v>
      </c>
      <c r="P12" s="13"/>
    </row>
    <row r="13" spans="1:21" x14ac:dyDescent="0.25">
      <c r="A13" s="75" t="str">
        <f ca="1">E1</f>
        <v>Tasnádi Attila</v>
      </c>
      <c r="B13" s="52" t="s">
        <v>145</v>
      </c>
      <c r="C13" s="52" t="s">
        <v>149</v>
      </c>
      <c r="D13" s="52" t="s">
        <v>79</v>
      </c>
      <c r="E13" s="57"/>
      <c r="F13" s="52" t="s">
        <v>78</v>
      </c>
      <c r="G13" s="52" t="s">
        <v>79</v>
      </c>
      <c r="H13" s="52" t="s">
        <v>79</v>
      </c>
      <c r="I13" s="52" t="s">
        <v>150</v>
      </c>
      <c r="J13" s="72"/>
      <c r="K13" s="60">
        <f>5*(COUNTIF(B13:J15,"5/0")+COUNTIF(B13:J15,"4/1")+COUNTIF(B13:J15,"3/2")+COUNTIF(B13:J15,"5/-"))+3*COUNTIF(B13:J15,"2/3")+2*COUNTIF(B13:J15,"1/4")+COUNTIF(B13:J15,"0/5")+0.01*L13+0.0001*(M13-N13)</f>
        <v>26.0303</v>
      </c>
      <c r="L13" s="63">
        <f>1*COUNTIF(B13:J15,"5/0")+1*COUNTIF(B13:J15,"4/1")+1*COUNTIF(B13:J15,"3/2")+1*COUNTIF(B13:J15,"5/-")+0*COUNTIF(B13:J15,"2/3")+0*COUNTIF(B13:J15,"1/4")+0*COUNTIF(B13:J15,"0/5")</f>
        <v>3</v>
      </c>
      <c r="M13" s="66">
        <f>5*COUNTIF(B13:J15,"5/0")+4*COUNTIF(B13:J15,"4/1")+3*COUNTIF(B13:J15,"3/2")+5*COUNTIF(B13:J15,"5/-")+2*COUNTIF(B13:J15,"2/3")+1*COUNTIF(B13:J15,"1/4")+0*COUNTIF(B13:J15,"0/5")</f>
        <v>19</v>
      </c>
      <c r="N13" s="69">
        <f>0*COUNTIF(B13:J15,"5/0")+1*COUNTIF(B13:J15,"4/1")+2*COUNTIF(B13:J15,"3/2")+3*COUNTIF(B13:J15,"2/3")+4*COUNTIF(B13:J15,"1/4")+5*COUNTIF(B13:J15,"0/5")+5*COUNTIF(B13:J15,"-/5")</f>
        <v>16</v>
      </c>
      <c r="O13" s="55">
        <f>RANK(K13,K$4:K$30)</f>
        <v>5</v>
      </c>
      <c r="P13" s="13"/>
    </row>
    <row r="14" spans="1:21" x14ac:dyDescent="0.25">
      <c r="A14" s="76"/>
      <c r="B14" s="53"/>
      <c r="C14" s="53"/>
      <c r="D14" s="53"/>
      <c r="E14" s="58"/>
      <c r="F14" s="53"/>
      <c r="G14" s="53"/>
      <c r="H14" s="53"/>
      <c r="I14" s="53"/>
      <c r="J14" s="73"/>
      <c r="K14" s="61"/>
      <c r="L14" s="64"/>
      <c r="M14" s="67"/>
      <c r="N14" s="70"/>
      <c r="O14" s="56"/>
      <c r="P14" s="5"/>
      <c r="R14" s="9"/>
      <c r="T14" s="30"/>
      <c r="U14" s="30"/>
    </row>
    <row r="15" spans="1:21" x14ac:dyDescent="0.25">
      <c r="A15" s="77"/>
      <c r="B15" s="54"/>
      <c r="C15" s="54"/>
      <c r="D15" s="54"/>
      <c r="E15" s="59"/>
      <c r="F15" s="54"/>
      <c r="G15" s="54"/>
      <c r="H15" s="54"/>
      <c r="I15" s="54"/>
      <c r="J15" s="74"/>
      <c r="K15" s="62"/>
      <c r="L15" s="65"/>
      <c r="M15" s="68"/>
      <c r="N15" s="71"/>
      <c r="O15" s="50">
        <f>IFERROR(K13/SUM(M13:N15),0)</f>
        <v>0.74372285714285713</v>
      </c>
      <c r="P15" s="13"/>
    </row>
    <row r="16" spans="1:21" x14ac:dyDescent="0.25">
      <c r="A16" s="75" t="str">
        <f ca="1">F1</f>
        <v>Theisz János</v>
      </c>
      <c r="B16" s="52" t="s">
        <v>78</v>
      </c>
      <c r="C16" s="52" t="s">
        <v>147</v>
      </c>
      <c r="D16" s="52" t="s">
        <v>78</v>
      </c>
      <c r="E16" s="52" t="s">
        <v>79</v>
      </c>
      <c r="F16" s="57"/>
      <c r="G16" s="52" t="s">
        <v>150</v>
      </c>
      <c r="H16" s="52" t="s">
        <v>149</v>
      </c>
      <c r="I16" s="52" t="s">
        <v>79</v>
      </c>
      <c r="J16" s="72"/>
      <c r="K16" s="60">
        <f>5*(COUNTIF(B16:J18,"5/0")+COUNTIF(B16:J18,"4/1")+COUNTIF(B16:J18,"3/2")+COUNTIF(B16:J18,"5/-"))+3*COUNTIF(B16:J18,"2/3")+2*COUNTIF(B16:J18,"1/4")+COUNTIF(B16:J18,"0/5")+0.01*L16+0.0001*(M16-N16)</f>
        <v>28.040499999999998</v>
      </c>
      <c r="L16" s="63">
        <f>1*COUNTIF(B16:J18,"5/0")+1*COUNTIF(B16:J18,"4/1")+1*COUNTIF(B16:J18,"3/2")+1*COUNTIF(B16:J18,"5/-")+0*COUNTIF(B16:J18,"2/3")+0*COUNTIF(B16:J18,"1/4")+0*COUNTIF(B16:J18,"0/5")</f>
        <v>4</v>
      </c>
      <c r="M16" s="66">
        <f>5*COUNTIF(B16:J18,"5/0")+4*COUNTIF(B16:J18,"4/1")+3*COUNTIF(B16:J18,"3/2")+5*COUNTIF(B16:J18,"5/-")+2*COUNTIF(B16:J18,"2/3")+1*COUNTIF(B16:J18,"1/4")+0*COUNTIF(B16:J18,"0/5")</f>
        <v>20</v>
      </c>
      <c r="N16" s="69">
        <f>0*COUNTIF(B16:J18,"5/0")+1*COUNTIF(B16:J18,"4/1")+2*COUNTIF(B16:J18,"3/2")+3*COUNTIF(B16:J18,"2/3")+4*COUNTIF(B16:J18,"1/4")+5*COUNTIF(B16:J18,"0/5")+5*COUNTIF(B16:J18,"-/5")</f>
        <v>15</v>
      </c>
      <c r="O16" s="55">
        <f>RANK(K16,K$4:K$30)</f>
        <v>4</v>
      </c>
      <c r="P16" s="13"/>
    </row>
    <row r="17" spans="1:20" x14ac:dyDescent="0.25">
      <c r="A17" s="76"/>
      <c r="B17" s="53"/>
      <c r="C17" s="53"/>
      <c r="D17" s="53"/>
      <c r="E17" s="53"/>
      <c r="F17" s="58"/>
      <c r="G17" s="53"/>
      <c r="H17" s="53"/>
      <c r="I17" s="53"/>
      <c r="J17" s="73"/>
      <c r="K17" s="61"/>
      <c r="L17" s="64"/>
      <c r="M17" s="67"/>
      <c r="N17" s="70"/>
      <c r="O17" s="56"/>
      <c r="P17" s="5"/>
    </row>
    <row r="18" spans="1:20" x14ac:dyDescent="0.25">
      <c r="A18" s="77"/>
      <c r="B18" s="54"/>
      <c r="C18" s="54"/>
      <c r="D18" s="54"/>
      <c r="E18" s="54"/>
      <c r="F18" s="59"/>
      <c r="G18" s="54"/>
      <c r="H18" s="54"/>
      <c r="I18" s="54"/>
      <c r="J18" s="74"/>
      <c r="K18" s="62"/>
      <c r="L18" s="65"/>
      <c r="M18" s="68"/>
      <c r="N18" s="71"/>
      <c r="O18" s="50">
        <f>IFERROR(K16/SUM(M16:N18),0)</f>
        <v>0.80115714285714279</v>
      </c>
      <c r="P18" s="13"/>
    </row>
    <row r="19" spans="1:20" x14ac:dyDescent="0.25">
      <c r="A19" s="75" t="str">
        <f ca="1">G1</f>
        <v>Vajda Bertalan</v>
      </c>
      <c r="B19" s="52" t="s">
        <v>149</v>
      </c>
      <c r="C19" s="52" t="s">
        <v>147</v>
      </c>
      <c r="D19" s="52" t="s">
        <v>78</v>
      </c>
      <c r="E19" s="52" t="s">
        <v>78</v>
      </c>
      <c r="F19" s="52" t="s">
        <v>149</v>
      </c>
      <c r="G19" s="57"/>
      <c r="H19" s="52" t="s">
        <v>78</v>
      </c>
      <c r="I19" s="52" t="s">
        <v>78</v>
      </c>
      <c r="J19" s="72"/>
      <c r="K19" s="60">
        <f>5*(COUNTIF(B19:J21,"5/0")+COUNTIF(B19:J21,"4/1")+COUNTIF(B19:J21,"3/2")+COUNTIF(B19:J21,"5/-"))+3*COUNTIF(B19:J21,"2/3")+2*COUNTIF(B19:J21,"1/4")+COUNTIF(B19:J21,"0/5")+0.01*L19+0.0001*(M19-N19)</f>
        <v>35.0715</v>
      </c>
      <c r="L19" s="63">
        <f>1*COUNTIF(B19:J21,"5/0")+1*COUNTIF(B19:J21,"4/1")+1*COUNTIF(B19:J21,"3/2")+1*COUNTIF(B19:J21,"5/-")+0*COUNTIF(B19:J21,"2/3")+0*COUNTIF(B19:J21,"1/4")+0*COUNTIF(B19:J21,"0/5")</f>
        <v>7</v>
      </c>
      <c r="M19" s="66">
        <f>5*COUNTIF(B19:J21,"5/0")+4*COUNTIF(B19:J21,"4/1")+3*COUNTIF(B19:J21,"3/2")+5*COUNTIF(B19:J21,"5/-")+2*COUNTIF(B19:J21,"2/3")+1*COUNTIF(B19:J21,"1/4")+0*COUNTIF(B19:J21,"0/5")</f>
        <v>25</v>
      </c>
      <c r="N19" s="69">
        <f>0*COUNTIF(B19:J21,"5/0")+1*COUNTIF(B19:J21,"4/1")+2*COUNTIF(B19:J21,"3/2")+3*COUNTIF(B19:J21,"2/3")+4*COUNTIF(B19:J21,"1/4")+5*COUNTIF(B19:J21,"0/5")+5*COUNTIF(B19:J21,"-/5")</f>
        <v>10</v>
      </c>
      <c r="O19" s="55">
        <f>RANK(K19,K$4:K$30)</f>
        <v>1</v>
      </c>
      <c r="P19" s="13"/>
      <c r="R19" s="6"/>
    </row>
    <row r="20" spans="1:20" x14ac:dyDescent="0.25">
      <c r="A20" s="76"/>
      <c r="B20" s="53"/>
      <c r="C20" s="53"/>
      <c r="D20" s="53"/>
      <c r="E20" s="53"/>
      <c r="F20" s="53"/>
      <c r="G20" s="58"/>
      <c r="H20" s="53"/>
      <c r="I20" s="53"/>
      <c r="J20" s="73"/>
      <c r="K20" s="61"/>
      <c r="L20" s="64"/>
      <c r="M20" s="67"/>
      <c r="N20" s="70"/>
      <c r="O20" s="56"/>
      <c r="P20" s="2"/>
      <c r="R20" s="6"/>
    </row>
    <row r="21" spans="1:20" x14ac:dyDescent="0.25">
      <c r="A21" s="77"/>
      <c r="B21" s="54"/>
      <c r="C21" s="54"/>
      <c r="D21" s="54"/>
      <c r="E21" s="54"/>
      <c r="F21" s="54"/>
      <c r="G21" s="59"/>
      <c r="H21" s="54"/>
      <c r="I21" s="54"/>
      <c r="J21" s="74"/>
      <c r="K21" s="62"/>
      <c r="L21" s="65"/>
      <c r="M21" s="68"/>
      <c r="N21" s="71"/>
      <c r="O21" s="50">
        <f>IFERROR(K19/SUM(M19:N21),0)</f>
        <v>1.0020428571428572</v>
      </c>
      <c r="P21" s="13"/>
    </row>
    <row r="22" spans="1:20" x14ac:dyDescent="0.25">
      <c r="A22" s="75" t="str">
        <f ca="1">H1</f>
        <v>Varga Balázs</v>
      </c>
      <c r="B22" s="52" t="s">
        <v>149</v>
      </c>
      <c r="C22" s="52" t="s">
        <v>147</v>
      </c>
      <c r="D22" s="52" t="s">
        <v>79</v>
      </c>
      <c r="E22" s="52" t="s">
        <v>78</v>
      </c>
      <c r="F22" s="52" t="s">
        <v>150</v>
      </c>
      <c r="G22" s="52" t="s">
        <v>79</v>
      </c>
      <c r="H22" s="57"/>
      <c r="I22" s="52" t="s">
        <v>150</v>
      </c>
      <c r="J22" s="72"/>
      <c r="K22" s="60">
        <f>5*(COUNTIF(B22:J24,"5/0")+COUNTIF(B22:J24,"4/1")+COUNTIF(B22:J24,"3/2")+COUNTIF(B22:J24,"5/-"))+3*COUNTIF(B22:J24,"2/3")+2*COUNTIF(B22:J24,"1/4")+COUNTIF(B22:J24,"0/5")+0.01*L22+0.0001*(M22-N22)</f>
        <v>25.030100000000001</v>
      </c>
      <c r="L22" s="63">
        <f>1*COUNTIF(B22:J24,"5/0")+1*COUNTIF(B22:J24,"4/1")+1*COUNTIF(B22:J24,"3/2")+1*COUNTIF(B22:J24,"5/-")+0*COUNTIF(B22:J24,"2/3")+0*COUNTIF(B22:J24,"1/4")+0*COUNTIF(B22:J24,"0/5")</f>
        <v>3</v>
      </c>
      <c r="M22" s="66">
        <f>5*COUNTIF(B22:J24,"5/0")+4*COUNTIF(B22:J24,"4/1")+3*COUNTIF(B22:J24,"3/2")+5*COUNTIF(B22:J24,"5/-")+2*COUNTIF(B22:J24,"2/3")+1*COUNTIF(B22:J24,"1/4")+0*COUNTIF(B22:J24,"0/5")</f>
        <v>18</v>
      </c>
      <c r="N22" s="69">
        <f>0*COUNTIF(B22:J24,"5/0")+1*COUNTIF(B22:J24,"4/1")+2*COUNTIF(B22:J24,"3/2")+3*COUNTIF(B22:J24,"2/3")+4*COUNTIF(B22:J24,"1/4")+5*COUNTIF(B22:J24,"0/5")+5*COUNTIF(B22:J24,"-/5")</f>
        <v>17</v>
      </c>
      <c r="O22" s="55">
        <f>RANK(K22,K$4:K$30)</f>
        <v>6</v>
      </c>
      <c r="P22" s="13"/>
    </row>
    <row r="23" spans="1:20" x14ac:dyDescent="0.25">
      <c r="A23" s="76"/>
      <c r="B23" s="53"/>
      <c r="C23" s="53"/>
      <c r="D23" s="53"/>
      <c r="E23" s="53"/>
      <c r="F23" s="53"/>
      <c r="G23" s="53"/>
      <c r="H23" s="58"/>
      <c r="I23" s="53"/>
      <c r="J23" s="73"/>
      <c r="K23" s="61"/>
      <c r="L23" s="64"/>
      <c r="M23" s="67"/>
      <c r="N23" s="70"/>
      <c r="O23" s="56"/>
      <c r="P23" s="2"/>
      <c r="R23" s="10"/>
      <c r="T23" s="4"/>
    </row>
    <row r="24" spans="1:20" x14ac:dyDescent="0.25">
      <c r="A24" s="77"/>
      <c r="B24" s="54"/>
      <c r="C24" s="54"/>
      <c r="D24" s="54"/>
      <c r="E24" s="54"/>
      <c r="F24" s="54"/>
      <c r="G24" s="54"/>
      <c r="H24" s="59"/>
      <c r="I24" s="54"/>
      <c r="J24" s="74"/>
      <c r="K24" s="62"/>
      <c r="L24" s="65"/>
      <c r="M24" s="68"/>
      <c r="N24" s="71"/>
      <c r="O24" s="50">
        <f>IFERROR(K22/SUM(M22:N24),0)</f>
        <v>0.71514571428571427</v>
      </c>
      <c r="P24" s="13"/>
    </row>
    <row r="25" spans="1:20" x14ac:dyDescent="0.25">
      <c r="A25" s="75" t="str">
        <f ca="1">I1</f>
        <v>Vibostyok Sándor</v>
      </c>
      <c r="B25" s="52" t="s">
        <v>149</v>
      </c>
      <c r="C25" s="52" t="s">
        <v>147</v>
      </c>
      <c r="D25" s="52" t="s">
        <v>79</v>
      </c>
      <c r="E25" s="52" t="s">
        <v>149</v>
      </c>
      <c r="F25" s="52" t="s">
        <v>78</v>
      </c>
      <c r="G25" s="52" t="s">
        <v>79</v>
      </c>
      <c r="H25" s="52" t="s">
        <v>149</v>
      </c>
      <c r="I25" s="57"/>
      <c r="J25" s="72"/>
      <c r="K25" s="60">
        <f>5*(COUNTIF(B25:J27,"5/0")+COUNTIF(B25:J27,"4/1")+COUNTIF(B25:J27,"3/2")+COUNTIF(B25:J27,"5/-"))+3*COUNTIF(B25:J27,"2/3")+2*COUNTIF(B25:J27,"1/4")+COUNTIF(B25:J27,"0/5")+0.01*L25+0.0001*(M25-N25)</f>
        <v>31.051300000000001</v>
      </c>
      <c r="L25" s="63">
        <f>1*COUNTIF(B25:J27,"5/0")+1*COUNTIF(B25:J27,"4/1")+1*COUNTIF(B25:J27,"3/2")+1*COUNTIF(B25:J27,"5/-")+0*COUNTIF(B25:J27,"2/3")+0*COUNTIF(B25:J27,"1/4")+0*COUNTIF(B25:J27,"0/5")</f>
        <v>5</v>
      </c>
      <c r="M25" s="66">
        <f>5*COUNTIF(B25:J27,"5/0")+4*COUNTIF(B25:J27,"4/1")+3*COUNTIF(B25:J27,"3/2")+5*COUNTIF(B25:J27,"5/-")+2*COUNTIF(B25:J27,"2/3")+1*COUNTIF(B25:J27,"1/4")+0*COUNTIF(B25:J27,"0/5")</f>
        <v>24</v>
      </c>
      <c r="N25" s="69">
        <f>0*COUNTIF(B25:J27,"5/0")+1*COUNTIF(B25:J27,"4/1")+2*COUNTIF(B25:J27,"3/2")+3*COUNTIF(B25:J27,"2/3")+4*COUNTIF(B25:J27,"1/4")+5*COUNTIF(B25:J27,"0/5")+5*COUNTIF(B25:J27,"-/5")</f>
        <v>11</v>
      </c>
      <c r="O25" s="55">
        <f>RANK(K25,K$4:K$30)</f>
        <v>2</v>
      </c>
      <c r="P25" s="13"/>
    </row>
    <row r="26" spans="1:20" x14ac:dyDescent="0.25">
      <c r="A26" s="76"/>
      <c r="B26" s="53"/>
      <c r="C26" s="53"/>
      <c r="D26" s="53"/>
      <c r="E26" s="53"/>
      <c r="F26" s="53"/>
      <c r="G26" s="53"/>
      <c r="H26" s="53"/>
      <c r="I26" s="58"/>
      <c r="J26" s="73"/>
      <c r="K26" s="61"/>
      <c r="L26" s="64"/>
      <c r="M26" s="67"/>
      <c r="N26" s="70"/>
      <c r="O26" s="56"/>
      <c r="P26" s="3"/>
    </row>
    <row r="27" spans="1:20" x14ac:dyDescent="0.25">
      <c r="A27" s="77"/>
      <c r="B27" s="54"/>
      <c r="C27" s="54"/>
      <c r="D27" s="54"/>
      <c r="E27" s="54"/>
      <c r="F27" s="54"/>
      <c r="G27" s="54"/>
      <c r="H27" s="54"/>
      <c r="I27" s="59"/>
      <c r="J27" s="74"/>
      <c r="K27" s="62"/>
      <c r="L27" s="65"/>
      <c r="M27" s="68"/>
      <c r="N27" s="71"/>
      <c r="O27" s="50">
        <f>IFERROR(K25/SUM(M25:N27),0)</f>
        <v>0.88718000000000008</v>
      </c>
      <c r="P27" s="13"/>
    </row>
    <row r="28" spans="1:20" ht="15" hidden="1" customHeight="1" x14ac:dyDescent="0.25">
      <c r="A28" s="75" t="e">
        <f ca="1">J1</f>
        <v>#N/A</v>
      </c>
      <c r="B28" s="52"/>
      <c r="C28" s="52"/>
      <c r="D28" s="52"/>
      <c r="E28" s="52"/>
      <c r="F28" s="52"/>
      <c r="G28" s="52"/>
      <c r="H28" s="52"/>
      <c r="I28" s="52"/>
      <c r="J28" s="57"/>
      <c r="K28" s="60">
        <f>5*(COUNTIF(B28:J30,"5/0")+COUNTIF(B28:J30,"4/1")+COUNTIF(B28:J30,"3/2")+COUNTIF(B28:J30,"5/-"))+3*COUNTIF(B28:J30,"2/3")+2*COUNTIF(B28:J30,"1/4")+COUNTIF(B28:J30,"0/5")+0.01*L28+0.0001*(M28-N28)</f>
        <v>0</v>
      </c>
      <c r="L28" s="63">
        <f>1*COUNTIF(B28:J30,"5/0")+1*COUNTIF(B28:J30,"4/1")+1*COUNTIF(B28:J30,"3/2")+1*COUNTIF(B28:J30,"5/-")+0*COUNTIF(B28:J30,"2/3")+0*COUNTIF(B28:J30,"1/4")+0*COUNTIF(B28:J30,"0/5")</f>
        <v>0</v>
      </c>
      <c r="M28" s="66">
        <f>5*COUNTIF(B28:J30,"5/0")+4*COUNTIF(B28:J30,"4/1")+3*COUNTIF(B28:J30,"3/2")+5*COUNTIF(B28:J30,"5/-")+2*COUNTIF(B28:J30,"2/3")+1*COUNTIF(B28:J30,"1/4")+0*COUNTIF(B28:J30,"0/5")</f>
        <v>0</v>
      </c>
      <c r="N28" s="69">
        <f>0*COUNTIF(B28:J30,"5/0")+1*COUNTIF(B28:J30,"4/1")+2*COUNTIF(B28:J30,"3/2")+3*COUNTIF(B28:J30,"2/3")+4*COUNTIF(B28:J30,"1/4")+5*COUNTIF(B28:J30,"0/5")+5*COUNTIF(B28:J30,"-/5")</f>
        <v>0</v>
      </c>
      <c r="O28" s="55"/>
      <c r="P28" s="13"/>
    </row>
    <row r="29" spans="1:20" ht="15" hidden="1" customHeight="1" x14ac:dyDescent="0.25">
      <c r="A29" s="76"/>
      <c r="B29" s="53"/>
      <c r="C29" s="53"/>
      <c r="D29" s="53"/>
      <c r="E29" s="53"/>
      <c r="F29" s="53"/>
      <c r="G29" s="53"/>
      <c r="H29" s="53"/>
      <c r="I29" s="53"/>
      <c r="J29" s="58"/>
      <c r="K29" s="61"/>
      <c r="L29" s="64"/>
      <c r="M29" s="67"/>
      <c r="N29" s="70"/>
      <c r="O29" s="56"/>
      <c r="P29" s="3"/>
    </row>
    <row r="30" spans="1:20" ht="15" hidden="1" customHeight="1" x14ac:dyDescent="0.25">
      <c r="A30" s="77"/>
      <c r="B30" s="54"/>
      <c r="C30" s="54"/>
      <c r="D30" s="54"/>
      <c r="E30" s="54"/>
      <c r="F30" s="54"/>
      <c r="G30" s="54"/>
      <c r="H30" s="54"/>
      <c r="I30" s="54"/>
      <c r="J30" s="59"/>
      <c r="K30" s="62"/>
      <c r="L30" s="65"/>
      <c r="M30" s="68"/>
      <c r="N30" s="71"/>
      <c r="O30" s="50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15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4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C19" sqref="C19:C21"/>
    </sheetView>
  </sheetViews>
  <sheetFormatPr defaultRowHeight="15" x14ac:dyDescent="0.25"/>
  <cols>
    <col min="1" max="8" width="12.140625" customWidth="1"/>
    <col min="9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31"/>
      <c r="B1" s="75" t="str">
        <f t="shared" ref="B1:J1" ca="1" si="0">VLOOKUP(CONCATENATE(LEFT($A$2,1),COLUMN()-1),nevezettek,3,FALSE)</f>
        <v>Degre András</v>
      </c>
      <c r="C1" s="75" t="str">
        <f t="shared" ca="1" si="0"/>
        <v>Drozsnyik Dávid</v>
      </c>
      <c r="D1" s="75" t="str">
        <f t="shared" ca="1" si="0"/>
        <v>File Szabolcs</v>
      </c>
      <c r="E1" s="75" t="str">
        <f t="shared" ca="1" si="0"/>
        <v>Francois Noble</v>
      </c>
      <c r="F1" s="75" t="str">
        <f t="shared" ca="1" si="0"/>
        <v>Sarkadi-Nagy András</v>
      </c>
      <c r="G1" s="75" t="str">
        <f t="shared" ca="1" si="0"/>
        <v>Takács Zsolt</v>
      </c>
      <c r="H1" s="75" t="str">
        <f t="shared" ca="1" si="0"/>
        <v>Zovát Csaba</v>
      </c>
      <c r="I1" s="75" t="e">
        <f t="shared" ca="1" si="0"/>
        <v>#N/A</v>
      </c>
      <c r="J1" s="84" t="e">
        <f t="shared" ca="1" si="0"/>
        <v>#N/A</v>
      </c>
      <c r="K1" s="87" t="s">
        <v>43</v>
      </c>
      <c r="L1" s="90" t="s">
        <v>74</v>
      </c>
      <c r="M1" s="93" t="s">
        <v>73</v>
      </c>
      <c r="N1" s="78" t="s">
        <v>80</v>
      </c>
      <c r="O1" s="81" t="s">
        <v>502</v>
      </c>
      <c r="P1" s="7"/>
    </row>
    <row r="2" spans="1:21" x14ac:dyDescent="0.25">
      <c r="A2" s="32" t="str">
        <f ca="1">RIGHT(CELL("filename",A1),6)</f>
        <v>C liga</v>
      </c>
      <c r="B2" s="76"/>
      <c r="C2" s="76"/>
      <c r="D2" s="76"/>
      <c r="E2" s="76"/>
      <c r="F2" s="76"/>
      <c r="G2" s="76"/>
      <c r="H2" s="76"/>
      <c r="I2" s="76"/>
      <c r="J2" s="85"/>
      <c r="K2" s="88"/>
      <c r="L2" s="91"/>
      <c r="M2" s="94"/>
      <c r="N2" s="79"/>
      <c r="O2" s="82"/>
      <c r="P2" s="7"/>
      <c r="Q2" s="34"/>
    </row>
    <row r="3" spans="1:21" x14ac:dyDescent="0.25">
      <c r="A3" s="33">
        <f ca="1">COUNTIF(Elérhetőségek!F:F,LEFT(A2,1))</f>
        <v>7</v>
      </c>
      <c r="B3" s="77"/>
      <c r="C3" s="77"/>
      <c r="D3" s="77"/>
      <c r="E3" s="77"/>
      <c r="F3" s="77"/>
      <c r="G3" s="77"/>
      <c r="H3" s="77"/>
      <c r="I3" s="77"/>
      <c r="J3" s="86"/>
      <c r="K3" s="89"/>
      <c r="L3" s="92"/>
      <c r="M3" s="95"/>
      <c r="N3" s="80"/>
      <c r="O3" s="83"/>
      <c r="P3" s="7"/>
      <c r="Q3" s="35"/>
    </row>
    <row r="4" spans="1:21" ht="15" customHeight="1" x14ac:dyDescent="0.25">
      <c r="A4" s="75" t="str">
        <f ca="1">B1</f>
        <v>Degre András</v>
      </c>
      <c r="B4" s="57"/>
      <c r="C4" s="52" t="s">
        <v>78</v>
      </c>
      <c r="D4" s="52" t="s">
        <v>150</v>
      </c>
      <c r="E4" s="52" t="s">
        <v>149</v>
      </c>
      <c r="F4" s="52" t="s">
        <v>78</v>
      </c>
      <c r="G4" s="52" t="s">
        <v>149</v>
      </c>
      <c r="H4" s="52"/>
      <c r="I4" s="52"/>
      <c r="J4" s="72"/>
      <c r="K4" s="60">
        <f>5*(COUNTIF(B4:J6,"5/0")+COUNTIF(B4:J6,"4/1")+COUNTIF(B4:J6,"3/2")+COUNTIF(B4:J6,"5/-"))+3*COUNTIF(B4:J6,"2/3")+2*COUNTIF(B4:J6,"1/4")+COUNTIF(B4:J6,"0/5")+0.01*L4+0.0001*(M4-N4)</f>
        <v>22.040499999999998</v>
      </c>
      <c r="L4" s="63">
        <f>1*COUNTIF(B4:J6,"5/0")+1*COUNTIF(B4:J6,"4/1")+1*COUNTIF(B4:J6,"3/2")+1*COUNTIF(B4:J6,"5/-")+0*COUNTIF(B4:J6,"2/3")+0*COUNTIF(B4:J6,"1/4")+0*COUNTIF(B4:J6,"0/5")</f>
        <v>4</v>
      </c>
      <c r="M4" s="66">
        <f>5*COUNTIF(B4:J6,"5/0")+4*COUNTIF(B4:J6,"4/1")+3*COUNTIF(B4:J6,"3/2")+5*COUNTIF(B4:J6,"5/-")+2*COUNTIF(B4:J6,"2/3")+1*COUNTIF(B4:J6,"1/4")+0*COUNTIF(B4:J6,"0/5")</f>
        <v>15</v>
      </c>
      <c r="N4" s="69">
        <f>0*COUNTIF(B4:J6,"5/0")+1*COUNTIF(B4:J6,"4/1")+2*COUNTIF(B4:J6,"3/2")+3*COUNTIF(B4:J6,"2/3")+4*COUNTIF(B4:J6,"1/4")+5*COUNTIF(B4:J6,"0/5")+5*COUNTIF(B4:J6,"-/5")</f>
        <v>10</v>
      </c>
      <c r="O4" s="55">
        <f>RANK(K4,K$4:K$30)</f>
        <v>2</v>
      </c>
      <c r="P4" s="12"/>
    </row>
    <row r="5" spans="1:21" x14ac:dyDescent="0.25">
      <c r="A5" s="76"/>
      <c r="B5" s="58"/>
      <c r="C5" s="53"/>
      <c r="D5" s="53"/>
      <c r="E5" s="53"/>
      <c r="F5" s="53"/>
      <c r="G5" s="53"/>
      <c r="H5" s="53"/>
      <c r="I5" s="53"/>
      <c r="J5" s="73"/>
      <c r="K5" s="61"/>
      <c r="L5" s="64"/>
      <c r="M5" s="67"/>
      <c r="N5" s="70"/>
      <c r="O5" s="56"/>
      <c r="P5" s="5"/>
      <c r="T5" s="30"/>
      <c r="U5" s="30"/>
    </row>
    <row r="6" spans="1:21" x14ac:dyDescent="0.25">
      <c r="A6" s="77"/>
      <c r="B6" s="59"/>
      <c r="C6" s="54"/>
      <c r="D6" s="54"/>
      <c r="E6" s="54"/>
      <c r="F6" s="54"/>
      <c r="G6" s="54"/>
      <c r="H6" s="54"/>
      <c r="I6" s="54"/>
      <c r="J6" s="74"/>
      <c r="K6" s="62"/>
      <c r="L6" s="65"/>
      <c r="M6" s="68"/>
      <c r="N6" s="71"/>
      <c r="O6" s="50">
        <f>IFERROR(K4/SUM(M4:N6),0)</f>
        <v>0.88161999999999996</v>
      </c>
      <c r="P6" s="13"/>
    </row>
    <row r="7" spans="1:21" x14ac:dyDescent="0.25">
      <c r="A7" s="75" t="str">
        <f ca="1">C1</f>
        <v>Drozsnyik Dávid</v>
      </c>
      <c r="B7" s="52" t="s">
        <v>79</v>
      </c>
      <c r="C7" s="57"/>
      <c r="D7" s="52" t="s">
        <v>79</v>
      </c>
      <c r="E7" s="52" t="s">
        <v>150</v>
      </c>
      <c r="F7" s="52" t="s">
        <v>79</v>
      </c>
      <c r="G7" s="52" t="s">
        <v>146</v>
      </c>
      <c r="H7" s="52"/>
      <c r="I7" s="52"/>
      <c r="J7" s="72"/>
      <c r="K7" s="60">
        <f>5*(COUNTIF(B7:J9,"5/0")+COUNTIF(B7:J9,"4/1")+COUNTIF(B7:J9,"3/2")+COUNTIF(B7:J9,"5/-"))+3*COUNTIF(B7:J9,"2/3")+2*COUNTIF(B7:J9,"1/4")+COUNTIF(B7:J9,"0/5")+0.01*L7+0.0001*(M7-N7)</f>
        <v>11.998900000000001</v>
      </c>
      <c r="L7" s="63">
        <f>1*COUNTIF(B7:J9,"5/0")+1*COUNTIF(B7:J9,"4/1")+1*COUNTIF(B7:J9,"3/2")+1*COUNTIF(B7:J9,"5/-")+0*COUNTIF(B7:J9,"2/3")+0*COUNTIF(B7:J9,"1/4")+0*COUNTIF(B7:J9,"0/5")</f>
        <v>0</v>
      </c>
      <c r="M7" s="66">
        <f>5*COUNTIF(B7:J9,"5/0")+4*COUNTIF(B7:J9,"4/1")+3*COUNTIF(B7:J9,"3/2")+5*COUNTIF(B7:J9,"5/-")+2*COUNTIF(B7:J9,"2/3")+1*COUNTIF(B7:J9,"1/4")+0*COUNTIF(B7:J9,"0/5")</f>
        <v>7</v>
      </c>
      <c r="N7" s="69">
        <f>0*COUNTIF(B7:J9,"5/0")+1*COUNTIF(B7:J9,"4/1")+2*COUNTIF(B7:J9,"3/2")+3*COUNTIF(B7:J9,"2/3")+4*COUNTIF(B7:J9,"1/4")+5*COUNTIF(B7:J9,"0/5")+5*COUNTIF(B7:J9,"-/5")</f>
        <v>18</v>
      </c>
      <c r="O7" s="55">
        <f>RANK(K7,K$4:K$30)</f>
        <v>6</v>
      </c>
      <c r="P7" s="13"/>
      <c r="R7" s="6"/>
    </row>
    <row r="8" spans="1:21" x14ac:dyDescent="0.25">
      <c r="A8" s="76"/>
      <c r="B8" s="53"/>
      <c r="C8" s="58"/>
      <c r="D8" s="53"/>
      <c r="E8" s="53"/>
      <c r="F8" s="53"/>
      <c r="G8" s="53"/>
      <c r="H8" s="53"/>
      <c r="I8" s="53"/>
      <c r="J8" s="73"/>
      <c r="K8" s="61"/>
      <c r="L8" s="64"/>
      <c r="M8" s="67"/>
      <c r="N8" s="70"/>
      <c r="O8" s="56"/>
      <c r="P8" s="3"/>
      <c r="R8" s="6"/>
      <c r="T8" s="30"/>
      <c r="U8" s="30"/>
    </row>
    <row r="9" spans="1:21" x14ac:dyDescent="0.25">
      <c r="A9" s="77"/>
      <c r="B9" s="54"/>
      <c r="C9" s="59"/>
      <c r="D9" s="54"/>
      <c r="E9" s="54"/>
      <c r="F9" s="54"/>
      <c r="G9" s="54"/>
      <c r="H9" s="54"/>
      <c r="I9" s="54"/>
      <c r="J9" s="74"/>
      <c r="K9" s="62"/>
      <c r="L9" s="65"/>
      <c r="M9" s="68"/>
      <c r="N9" s="71"/>
      <c r="O9" s="50">
        <f>IFERROR(K7/SUM(M7:N9),0)</f>
        <v>0.47995600000000005</v>
      </c>
      <c r="P9" s="13"/>
      <c r="R9" s="11"/>
    </row>
    <row r="10" spans="1:21" x14ac:dyDescent="0.25">
      <c r="A10" s="75" t="str">
        <f ca="1">D1</f>
        <v>File Szabolcs</v>
      </c>
      <c r="B10" s="52" t="s">
        <v>149</v>
      </c>
      <c r="C10" s="52" t="s">
        <v>78</v>
      </c>
      <c r="D10" s="57"/>
      <c r="E10" s="52" t="s">
        <v>79</v>
      </c>
      <c r="F10" s="52" t="s">
        <v>150</v>
      </c>
      <c r="G10" s="52" t="s">
        <v>79</v>
      </c>
      <c r="H10" s="52"/>
      <c r="I10" s="52"/>
      <c r="J10" s="72"/>
      <c r="K10" s="60">
        <f>5*(COUNTIF(B10:J12,"5/0")+COUNTIF(B10:J12,"4/1")+COUNTIF(B10:J12,"3/2")+COUNTIF(B10:J12,"5/-"))+3*COUNTIF(B10:J12,"2/3")+2*COUNTIF(B10:J12,"1/4")+COUNTIF(B10:J12,"0/5")+0.01*L10+0.0001*(M10-N10)</f>
        <v>18.0199</v>
      </c>
      <c r="L10" s="63">
        <f>1*COUNTIF(B10:J12,"5/0")+1*COUNTIF(B10:J12,"4/1")+1*COUNTIF(B10:J12,"3/2")+1*COUNTIF(B10:J12,"5/-")+0*COUNTIF(B10:J12,"2/3")+0*COUNTIF(B10:J12,"1/4")+0*COUNTIF(B10:J12,"0/5")</f>
        <v>2</v>
      </c>
      <c r="M10" s="66">
        <f>5*COUNTIF(B10:J12,"5/0")+4*COUNTIF(B10:J12,"4/1")+3*COUNTIF(B10:J12,"3/2")+5*COUNTIF(B10:J12,"5/-")+2*COUNTIF(B10:J12,"2/3")+1*COUNTIF(B10:J12,"1/4")+0*COUNTIF(B10:J12,"0/5")</f>
        <v>12</v>
      </c>
      <c r="N10" s="69">
        <f>0*COUNTIF(B10:J12,"5/0")+1*COUNTIF(B10:J12,"4/1")+2*COUNTIF(B10:J12,"3/2")+3*COUNTIF(B10:J12,"2/3")+4*COUNTIF(B10:J12,"1/4")+5*COUNTIF(B10:J12,"0/5")+5*COUNTIF(B10:J12,"-/5")</f>
        <v>13</v>
      </c>
      <c r="O10" s="55">
        <f>RANK(K10,K$4:K$30)</f>
        <v>4</v>
      </c>
      <c r="P10" s="13"/>
    </row>
    <row r="11" spans="1:21" x14ac:dyDescent="0.25">
      <c r="A11" s="76"/>
      <c r="B11" s="53"/>
      <c r="C11" s="53"/>
      <c r="D11" s="58"/>
      <c r="E11" s="53"/>
      <c r="F11" s="53"/>
      <c r="G11" s="53"/>
      <c r="H11" s="53"/>
      <c r="I11" s="53"/>
      <c r="J11" s="73"/>
      <c r="K11" s="61"/>
      <c r="L11" s="64"/>
      <c r="M11" s="67"/>
      <c r="N11" s="70"/>
      <c r="O11" s="56"/>
      <c r="P11" s="2"/>
      <c r="R11" s="9"/>
      <c r="S11" s="1"/>
    </row>
    <row r="12" spans="1:21" x14ac:dyDescent="0.25">
      <c r="A12" s="77"/>
      <c r="B12" s="54"/>
      <c r="C12" s="54"/>
      <c r="D12" s="59"/>
      <c r="E12" s="54"/>
      <c r="F12" s="54"/>
      <c r="G12" s="54"/>
      <c r="H12" s="54"/>
      <c r="I12" s="54"/>
      <c r="J12" s="74"/>
      <c r="K12" s="62"/>
      <c r="L12" s="65"/>
      <c r="M12" s="68"/>
      <c r="N12" s="71"/>
      <c r="O12" s="50">
        <f>IFERROR(K10/SUM(M10:N12),0)</f>
        <v>0.72079599999999999</v>
      </c>
      <c r="P12" s="13"/>
    </row>
    <row r="13" spans="1:21" x14ac:dyDescent="0.25">
      <c r="A13" s="75" t="str">
        <f ca="1">E1</f>
        <v>Francois Noble</v>
      </c>
      <c r="B13" s="52" t="s">
        <v>150</v>
      </c>
      <c r="C13" s="52" t="s">
        <v>149</v>
      </c>
      <c r="D13" s="52" t="s">
        <v>78</v>
      </c>
      <c r="E13" s="57"/>
      <c r="F13" s="52" t="s">
        <v>79</v>
      </c>
      <c r="G13" s="52" t="s">
        <v>79</v>
      </c>
      <c r="H13" s="52"/>
      <c r="I13" s="52"/>
      <c r="J13" s="72"/>
      <c r="K13" s="60">
        <f>5*(COUNTIF(B13:J15,"5/0")+COUNTIF(B13:J15,"4/1")+COUNTIF(B13:J15,"3/2")+COUNTIF(B13:J15,"5/-"))+3*COUNTIF(B13:J15,"2/3")+2*COUNTIF(B13:J15,"1/4")+COUNTIF(B13:J15,"0/5")+0.01*L13+0.0001*(M13-N13)</f>
        <v>18.0199</v>
      </c>
      <c r="L13" s="63">
        <f>1*COUNTIF(B13:J15,"5/0")+1*COUNTIF(B13:J15,"4/1")+1*COUNTIF(B13:J15,"3/2")+1*COUNTIF(B13:J15,"5/-")+0*COUNTIF(B13:J15,"2/3")+0*COUNTIF(B13:J15,"1/4")+0*COUNTIF(B13:J15,"0/5")</f>
        <v>2</v>
      </c>
      <c r="M13" s="66">
        <f>5*COUNTIF(B13:J15,"5/0")+4*COUNTIF(B13:J15,"4/1")+3*COUNTIF(B13:J15,"3/2")+5*COUNTIF(B13:J15,"5/-")+2*COUNTIF(B13:J15,"2/3")+1*COUNTIF(B13:J15,"1/4")+0*COUNTIF(B13:J15,"0/5")</f>
        <v>12</v>
      </c>
      <c r="N13" s="69">
        <f>0*COUNTIF(B13:J15,"5/0")+1*COUNTIF(B13:J15,"4/1")+2*COUNTIF(B13:J15,"3/2")+3*COUNTIF(B13:J15,"2/3")+4*COUNTIF(B13:J15,"1/4")+5*COUNTIF(B13:J15,"0/5")+5*COUNTIF(B13:J15,"-/5")</f>
        <v>13</v>
      </c>
      <c r="O13" s="55">
        <f>RANK(K13,K$4:K$30)</f>
        <v>4</v>
      </c>
      <c r="P13" s="13"/>
    </row>
    <row r="14" spans="1:21" x14ac:dyDescent="0.25">
      <c r="A14" s="76"/>
      <c r="B14" s="53"/>
      <c r="C14" s="53"/>
      <c r="D14" s="53"/>
      <c r="E14" s="58"/>
      <c r="F14" s="53"/>
      <c r="G14" s="53"/>
      <c r="H14" s="53"/>
      <c r="I14" s="53"/>
      <c r="J14" s="73"/>
      <c r="K14" s="61"/>
      <c r="L14" s="64"/>
      <c r="M14" s="67"/>
      <c r="N14" s="70"/>
      <c r="O14" s="56"/>
      <c r="P14" s="5"/>
      <c r="R14" s="9"/>
      <c r="T14" s="30"/>
      <c r="U14" s="30"/>
    </row>
    <row r="15" spans="1:21" x14ac:dyDescent="0.25">
      <c r="A15" s="77"/>
      <c r="B15" s="54"/>
      <c r="C15" s="54"/>
      <c r="D15" s="54"/>
      <c r="E15" s="59"/>
      <c r="F15" s="54"/>
      <c r="G15" s="54"/>
      <c r="H15" s="54"/>
      <c r="I15" s="54"/>
      <c r="J15" s="74"/>
      <c r="K15" s="62"/>
      <c r="L15" s="65"/>
      <c r="M15" s="68"/>
      <c r="N15" s="71"/>
      <c r="O15" s="50">
        <f>IFERROR(K13/SUM(M13:N15),0)</f>
        <v>0.72079599999999999</v>
      </c>
      <c r="P15" s="13"/>
    </row>
    <row r="16" spans="1:21" x14ac:dyDescent="0.25">
      <c r="A16" s="75" t="str">
        <f ca="1">F1</f>
        <v>Sarkadi-Nagy András</v>
      </c>
      <c r="B16" s="52" t="s">
        <v>79</v>
      </c>
      <c r="C16" s="52" t="s">
        <v>78</v>
      </c>
      <c r="D16" s="52" t="s">
        <v>149</v>
      </c>
      <c r="E16" s="52" t="s">
        <v>78</v>
      </c>
      <c r="F16" s="57"/>
      <c r="G16" s="52" t="s">
        <v>78</v>
      </c>
      <c r="H16" s="52"/>
      <c r="I16" s="52"/>
      <c r="J16" s="72"/>
      <c r="K16" s="60">
        <f>5*(COUNTIF(B16:J18,"5/0")+COUNTIF(B16:J18,"4/1")+COUNTIF(B16:J18,"3/2")+COUNTIF(B16:J18,"5/-"))+3*COUNTIF(B16:J18,"2/3")+2*COUNTIF(B16:J18,"1/4")+COUNTIF(B16:J18,"0/5")+0.01*L16+0.0001*(M16-N16)</f>
        <v>23.040499999999998</v>
      </c>
      <c r="L16" s="63">
        <f>1*COUNTIF(B16:J18,"5/0")+1*COUNTIF(B16:J18,"4/1")+1*COUNTIF(B16:J18,"3/2")+1*COUNTIF(B16:J18,"5/-")+0*COUNTIF(B16:J18,"2/3")+0*COUNTIF(B16:J18,"1/4")+0*COUNTIF(B16:J18,"0/5")</f>
        <v>4</v>
      </c>
      <c r="M16" s="66">
        <f>5*COUNTIF(B16:J18,"5/0")+4*COUNTIF(B16:J18,"4/1")+3*COUNTIF(B16:J18,"3/2")+5*COUNTIF(B16:J18,"5/-")+2*COUNTIF(B16:J18,"2/3")+1*COUNTIF(B16:J18,"1/4")+0*COUNTIF(B16:J18,"0/5")</f>
        <v>15</v>
      </c>
      <c r="N16" s="69">
        <f>0*COUNTIF(B16:J18,"5/0")+1*COUNTIF(B16:J18,"4/1")+2*COUNTIF(B16:J18,"3/2")+3*COUNTIF(B16:J18,"2/3")+4*COUNTIF(B16:J18,"1/4")+5*COUNTIF(B16:J18,"0/5")+5*COUNTIF(B16:J18,"-/5")</f>
        <v>10</v>
      </c>
      <c r="O16" s="55">
        <f>RANK(K16,K$4:K$30)</f>
        <v>1</v>
      </c>
      <c r="P16" s="13"/>
    </row>
    <row r="17" spans="1:20" x14ac:dyDescent="0.25">
      <c r="A17" s="76"/>
      <c r="B17" s="53"/>
      <c r="C17" s="53"/>
      <c r="D17" s="53"/>
      <c r="E17" s="53"/>
      <c r="F17" s="58"/>
      <c r="G17" s="53"/>
      <c r="H17" s="53"/>
      <c r="I17" s="53"/>
      <c r="J17" s="73"/>
      <c r="K17" s="61"/>
      <c r="L17" s="64"/>
      <c r="M17" s="67"/>
      <c r="N17" s="70"/>
      <c r="O17" s="56"/>
      <c r="P17" s="5"/>
    </row>
    <row r="18" spans="1:20" x14ac:dyDescent="0.25">
      <c r="A18" s="77"/>
      <c r="B18" s="54"/>
      <c r="C18" s="54"/>
      <c r="D18" s="54"/>
      <c r="E18" s="54"/>
      <c r="F18" s="59"/>
      <c r="G18" s="54"/>
      <c r="H18" s="54"/>
      <c r="I18" s="54"/>
      <c r="J18" s="74"/>
      <c r="K18" s="62"/>
      <c r="L18" s="65"/>
      <c r="M18" s="68"/>
      <c r="N18" s="71"/>
      <c r="O18" s="50">
        <f>IFERROR(K16/SUM(M16:N18),0)</f>
        <v>0.92161999999999988</v>
      </c>
      <c r="P18" s="13"/>
    </row>
    <row r="19" spans="1:20" x14ac:dyDescent="0.25">
      <c r="A19" s="75" t="str">
        <f ca="1">G1</f>
        <v>Takács Zsolt</v>
      </c>
      <c r="B19" s="52" t="s">
        <v>150</v>
      </c>
      <c r="C19" s="52" t="s">
        <v>145</v>
      </c>
      <c r="D19" s="52" t="s">
        <v>78</v>
      </c>
      <c r="E19" s="52" t="s">
        <v>78</v>
      </c>
      <c r="F19" s="52" t="s">
        <v>79</v>
      </c>
      <c r="G19" s="57"/>
      <c r="H19" s="52"/>
      <c r="I19" s="52"/>
      <c r="J19" s="72"/>
      <c r="K19" s="60">
        <f>5*(COUNTIF(B19:J21,"5/0")+COUNTIF(B19:J21,"4/1")+COUNTIF(B19:J21,"3/2")+COUNTIF(B19:J21,"5/-"))+3*COUNTIF(B19:J21,"2/3")+2*COUNTIF(B19:J21,"1/4")+COUNTIF(B19:J21,"0/5")+0.01*L19+0.0001*(M19-N19)</f>
        <v>20.0303</v>
      </c>
      <c r="L19" s="63">
        <f>1*COUNTIF(B19:J21,"5/0")+1*COUNTIF(B19:J21,"4/1")+1*COUNTIF(B19:J21,"3/2")+1*COUNTIF(B19:J21,"5/-")+0*COUNTIF(B19:J21,"2/3")+0*COUNTIF(B19:J21,"1/4")+0*COUNTIF(B19:J21,"0/5")</f>
        <v>3</v>
      </c>
      <c r="M19" s="66">
        <f>5*COUNTIF(B19:J21,"5/0")+4*COUNTIF(B19:J21,"4/1")+3*COUNTIF(B19:J21,"3/2")+5*COUNTIF(B19:J21,"5/-")+2*COUNTIF(B19:J21,"2/3")+1*COUNTIF(B19:J21,"1/4")+0*COUNTIF(B19:J21,"0/5")</f>
        <v>14</v>
      </c>
      <c r="N19" s="69">
        <f>0*COUNTIF(B19:J21,"5/0")+1*COUNTIF(B19:J21,"4/1")+2*COUNTIF(B19:J21,"3/2")+3*COUNTIF(B19:J21,"2/3")+4*COUNTIF(B19:J21,"1/4")+5*COUNTIF(B19:J21,"0/5")+5*COUNTIF(B19:J21,"-/5")</f>
        <v>11</v>
      </c>
      <c r="O19" s="55">
        <f>RANK(K19,K$4:K$30)</f>
        <v>3</v>
      </c>
      <c r="P19" s="13"/>
      <c r="R19" s="6"/>
    </row>
    <row r="20" spans="1:20" x14ac:dyDescent="0.25">
      <c r="A20" s="76"/>
      <c r="B20" s="53"/>
      <c r="C20" s="53"/>
      <c r="D20" s="53"/>
      <c r="E20" s="53"/>
      <c r="F20" s="53"/>
      <c r="G20" s="58"/>
      <c r="H20" s="53"/>
      <c r="I20" s="53"/>
      <c r="J20" s="73"/>
      <c r="K20" s="61"/>
      <c r="L20" s="64"/>
      <c r="M20" s="67"/>
      <c r="N20" s="70"/>
      <c r="O20" s="56"/>
      <c r="P20" s="2"/>
      <c r="R20" s="6"/>
    </row>
    <row r="21" spans="1:20" x14ac:dyDescent="0.25">
      <c r="A21" s="77"/>
      <c r="B21" s="54"/>
      <c r="C21" s="54"/>
      <c r="D21" s="54"/>
      <c r="E21" s="54"/>
      <c r="F21" s="54"/>
      <c r="G21" s="59"/>
      <c r="H21" s="54"/>
      <c r="I21" s="54"/>
      <c r="J21" s="74"/>
      <c r="K21" s="62"/>
      <c r="L21" s="65"/>
      <c r="M21" s="68"/>
      <c r="N21" s="71"/>
      <c r="O21" s="50">
        <f>IFERROR(K19/SUM(M19:N21),0)</f>
        <v>0.80121200000000004</v>
      </c>
      <c r="P21" s="13"/>
    </row>
    <row r="22" spans="1:20" x14ac:dyDescent="0.25">
      <c r="A22" s="75" t="str">
        <f ca="1">H1</f>
        <v>Zovát Csaba</v>
      </c>
      <c r="B22" s="52"/>
      <c r="C22" s="52"/>
      <c r="D22" s="52"/>
      <c r="E22" s="52"/>
      <c r="F22" s="52"/>
      <c r="G22" s="52"/>
      <c r="H22" s="57"/>
      <c r="I22" s="52"/>
      <c r="J22" s="72"/>
      <c r="K22" s="60">
        <f>5*(COUNTIF(B22:J24,"5/0")+COUNTIF(B22:J24,"4/1")+COUNTIF(B22:J24,"3/2")+COUNTIF(B22:J24,"5/-"))+3*COUNTIF(B22:J24,"2/3")+2*COUNTIF(B22:J24,"1/4")+COUNTIF(B22:J24,"0/5")+0.01*L22+0.0001*(M22-N22)</f>
        <v>0</v>
      </c>
      <c r="L22" s="63">
        <f>1*COUNTIF(B22:J24,"5/0")+1*COUNTIF(B22:J24,"4/1")+1*COUNTIF(B22:J24,"3/2")+1*COUNTIF(B22:J24,"5/-")+0*COUNTIF(B22:J24,"2/3")+0*COUNTIF(B22:J24,"1/4")+0*COUNTIF(B22:J24,"0/5")</f>
        <v>0</v>
      </c>
      <c r="M22" s="66">
        <f>5*COUNTIF(B22:J24,"5/0")+4*COUNTIF(B22:J24,"4/1")+3*COUNTIF(B22:J24,"3/2")+5*COUNTIF(B22:J24,"5/-")+2*COUNTIF(B22:J24,"2/3")+1*COUNTIF(B22:J24,"1/4")+0*COUNTIF(B22:J24,"0/5")</f>
        <v>0</v>
      </c>
      <c r="N22" s="69">
        <f>0*COUNTIF(B22:J24,"5/0")+1*COUNTIF(B22:J24,"4/1")+2*COUNTIF(B22:J24,"3/2")+3*COUNTIF(B22:J24,"2/3")+4*COUNTIF(B22:J24,"1/4")+5*COUNTIF(B22:J24,"0/5")+5*COUNTIF(B22:J24,"-/5")</f>
        <v>0</v>
      </c>
      <c r="O22" s="55">
        <f>RANK(K22,K$4:K$30)</f>
        <v>7</v>
      </c>
      <c r="P22" s="13"/>
    </row>
    <row r="23" spans="1:20" x14ac:dyDescent="0.25">
      <c r="A23" s="76"/>
      <c r="B23" s="53"/>
      <c r="C23" s="53"/>
      <c r="D23" s="53"/>
      <c r="E23" s="53"/>
      <c r="F23" s="53"/>
      <c r="G23" s="53"/>
      <c r="H23" s="58"/>
      <c r="I23" s="53"/>
      <c r="J23" s="73"/>
      <c r="K23" s="61"/>
      <c r="L23" s="64"/>
      <c r="M23" s="67"/>
      <c r="N23" s="70"/>
      <c r="O23" s="56"/>
      <c r="P23" s="2"/>
      <c r="R23" s="10"/>
      <c r="T23" s="4"/>
    </row>
    <row r="24" spans="1:20" x14ac:dyDescent="0.25">
      <c r="A24" s="77"/>
      <c r="B24" s="54"/>
      <c r="C24" s="54"/>
      <c r="D24" s="54"/>
      <c r="E24" s="54"/>
      <c r="F24" s="54"/>
      <c r="G24" s="54"/>
      <c r="H24" s="59"/>
      <c r="I24" s="54"/>
      <c r="J24" s="74"/>
      <c r="K24" s="62"/>
      <c r="L24" s="65"/>
      <c r="M24" s="68"/>
      <c r="N24" s="71"/>
      <c r="O24" s="50">
        <f>IFERROR(K22/SUM(M22:N24),0)</f>
        <v>0</v>
      </c>
      <c r="P24" s="13"/>
    </row>
    <row r="25" spans="1:20" hidden="1" x14ac:dyDescent="0.25">
      <c r="A25" s="75" t="e">
        <f ca="1">I1</f>
        <v>#N/A</v>
      </c>
      <c r="B25" s="52"/>
      <c r="C25" s="52"/>
      <c r="D25" s="52"/>
      <c r="E25" s="52"/>
      <c r="F25" s="52"/>
      <c r="G25" s="52"/>
      <c r="H25" s="52"/>
      <c r="I25" s="57"/>
      <c r="J25" s="72"/>
      <c r="K25" s="60">
        <f>5*(COUNTIF(B25:J27,"5/0")+COUNTIF(B25:J27,"4/1")+COUNTIF(B25:J27,"3/2")+COUNTIF(B25:J27,"5/-"))+3*COUNTIF(B25:J27,"2/3")+2*COUNTIF(B25:J27,"1/4")+COUNTIF(B25:J27,"0/5")+0.01*L25+0.0001*(M25-N25)</f>
        <v>0</v>
      </c>
      <c r="L25" s="63">
        <f>1*COUNTIF(B25:J27,"5/0")+1*COUNTIF(B25:J27,"4/1")+1*COUNTIF(B25:J27,"3/2")+1*COUNTIF(B25:J27,"5/-")+0*COUNTIF(B25:J27,"2/3")+0*COUNTIF(B25:J27,"1/4")+0*COUNTIF(B25:J27,"0/5")</f>
        <v>0</v>
      </c>
      <c r="M25" s="66">
        <f>5*COUNTIF(B25:J27,"5/0")+4*COUNTIF(B25:J27,"4/1")+3*COUNTIF(B25:J27,"3/2")+5*COUNTIF(B25:J27,"5/-")+2*COUNTIF(B25:J27,"2/3")+1*COUNTIF(B25:J27,"1/4")+0*COUNTIF(B25:J27,"0/5")</f>
        <v>0</v>
      </c>
      <c r="N25" s="69">
        <f>0*COUNTIF(B25:J27,"5/0")+1*COUNTIF(B25:J27,"4/1")+2*COUNTIF(B25:J27,"3/2")+3*COUNTIF(B25:J27,"2/3")+4*COUNTIF(B25:J27,"1/4")+5*COUNTIF(B25:J27,"0/5")+5*COUNTIF(B25:J27,"-/5")</f>
        <v>0</v>
      </c>
      <c r="O25" s="55"/>
      <c r="P25" s="13"/>
    </row>
    <row r="26" spans="1:20" hidden="1" x14ac:dyDescent="0.25">
      <c r="A26" s="76"/>
      <c r="B26" s="53"/>
      <c r="C26" s="53"/>
      <c r="D26" s="53"/>
      <c r="E26" s="53"/>
      <c r="F26" s="53"/>
      <c r="G26" s="53"/>
      <c r="H26" s="53"/>
      <c r="I26" s="58"/>
      <c r="J26" s="73"/>
      <c r="K26" s="61"/>
      <c r="L26" s="64"/>
      <c r="M26" s="67"/>
      <c r="N26" s="70"/>
      <c r="O26" s="56"/>
      <c r="P26" s="3"/>
    </row>
    <row r="27" spans="1:20" hidden="1" x14ac:dyDescent="0.25">
      <c r="A27" s="77"/>
      <c r="B27" s="54"/>
      <c r="C27" s="54"/>
      <c r="D27" s="54"/>
      <c r="E27" s="54"/>
      <c r="F27" s="54"/>
      <c r="G27" s="54"/>
      <c r="H27" s="54"/>
      <c r="I27" s="59"/>
      <c r="J27" s="74"/>
      <c r="K27" s="62"/>
      <c r="L27" s="65"/>
      <c r="M27" s="68"/>
      <c r="N27" s="71"/>
      <c r="O27" s="50">
        <f>IFERROR(K25/SUM(M25:N27),0)</f>
        <v>0</v>
      </c>
      <c r="P27" s="13"/>
    </row>
    <row r="28" spans="1:20" ht="15" hidden="1" customHeight="1" x14ac:dyDescent="0.25">
      <c r="A28" s="75" t="e">
        <f ca="1">J1</f>
        <v>#N/A</v>
      </c>
      <c r="B28" s="52"/>
      <c r="C28" s="52"/>
      <c r="D28" s="52"/>
      <c r="E28" s="52"/>
      <c r="F28" s="52"/>
      <c r="G28" s="52"/>
      <c r="H28" s="52"/>
      <c r="I28" s="52"/>
      <c r="J28" s="57"/>
      <c r="K28" s="60">
        <f>5*(COUNTIF(B28:J30,"5/0")+COUNTIF(B28:J30,"4/1")+COUNTIF(B28:J30,"3/2")+COUNTIF(B28:J30,"5/-"))+3*COUNTIF(B28:J30,"2/3")+2*COUNTIF(B28:J30,"1/4")+COUNTIF(B28:J30,"0/5")+0.01*L28+0.0001*(M28-N28)</f>
        <v>0</v>
      </c>
      <c r="L28" s="63">
        <f>1*COUNTIF(B28:J30,"5/0")+1*COUNTIF(B28:J30,"4/1")+1*COUNTIF(B28:J30,"3/2")+1*COUNTIF(B28:J30,"5/-")+0*COUNTIF(B28:J30,"2/3")+0*COUNTIF(B28:J30,"1/4")+0*COUNTIF(B28:J30,"0/5")</f>
        <v>0</v>
      </c>
      <c r="M28" s="66">
        <f>5*COUNTIF(B28:J30,"5/0")+4*COUNTIF(B28:J30,"4/1")+3*COUNTIF(B28:J30,"3/2")+5*COUNTIF(B28:J30,"5/-")+2*COUNTIF(B28:J30,"2/3")+1*COUNTIF(B28:J30,"1/4")+0*COUNTIF(B28:J30,"0/5")</f>
        <v>0</v>
      </c>
      <c r="N28" s="69">
        <f>0*COUNTIF(B28:J30,"5/0")+1*COUNTIF(B28:J30,"4/1")+2*COUNTIF(B28:J30,"3/2")+3*COUNTIF(B28:J30,"2/3")+4*COUNTIF(B28:J30,"1/4")+5*COUNTIF(B28:J30,"0/5")+5*COUNTIF(B28:J30,"-/5")</f>
        <v>0</v>
      </c>
      <c r="O28" s="55"/>
      <c r="P28" s="13"/>
    </row>
    <row r="29" spans="1:20" ht="15" hidden="1" customHeight="1" x14ac:dyDescent="0.25">
      <c r="A29" s="76"/>
      <c r="B29" s="53"/>
      <c r="C29" s="53"/>
      <c r="D29" s="53"/>
      <c r="E29" s="53"/>
      <c r="F29" s="53"/>
      <c r="G29" s="53"/>
      <c r="H29" s="53"/>
      <c r="I29" s="53"/>
      <c r="J29" s="58"/>
      <c r="K29" s="61"/>
      <c r="L29" s="64"/>
      <c r="M29" s="67"/>
      <c r="N29" s="70"/>
      <c r="O29" s="56"/>
      <c r="P29" s="3"/>
    </row>
    <row r="30" spans="1:20" ht="15" hidden="1" customHeight="1" x14ac:dyDescent="0.25">
      <c r="A30" s="77"/>
      <c r="B30" s="54"/>
      <c r="C30" s="54"/>
      <c r="D30" s="54"/>
      <c r="E30" s="54"/>
      <c r="F30" s="54"/>
      <c r="G30" s="54"/>
      <c r="H30" s="54"/>
      <c r="I30" s="54"/>
      <c r="J30" s="59"/>
      <c r="K30" s="62"/>
      <c r="L30" s="65"/>
      <c r="M30" s="68"/>
      <c r="N30" s="71"/>
      <c r="O30" s="50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3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2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G4" sqref="G4:G6"/>
    </sheetView>
  </sheetViews>
  <sheetFormatPr defaultRowHeight="15" x14ac:dyDescent="0.25"/>
  <cols>
    <col min="1" max="8" width="12.140625" customWidth="1"/>
    <col min="9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31"/>
      <c r="B1" s="75" t="str">
        <f t="shared" ref="B1:J1" ca="1" si="0">VLOOKUP(CONCATENATE(LEFT($A$2,1),COLUMN()-1),nevezettek,3,FALSE)</f>
        <v>Anders Tamás</v>
      </c>
      <c r="C1" s="75" t="str">
        <f t="shared" ca="1" si="0"/>
        <v>Erdei Gábor</v>
      </c>
      <c r="D1" s="75" t="str">
        <f t="shared" ca="1" si="0"/>
        <v>Herédi Zsolt</v>
      </c>
      <c r="E1" s="75" t="str">
        <f t="shared" ca="1" si="0"/>
        <v>Lipcsei Árpád</v>
      </c>
      <c r="F1" s="75" t="str">
        <f t="shared" ca="1" si="0"/>
        <v>Potoczky András</v>
      </c>
      <c r="G1" s="75" t="str">
        <f t="shared" ca="1" si="0"/>
        <v>Puskás Péter</v>
      </c>
      <c r="H1" s="75" t="str">
        <f t="shared" ca="1" si="0"/>
        <v>T. Szabó Gábor</v>
      </c>
      <c r="I1" s="75" t="e">
        <f t="shared" ca="1" si="0"/>
        <v>#N/A</v>
      </c>
      <c r="J1" s="84" t="e">
        <f t="shared" ca="1" si="0"/>
        <v>#N/A</v>
      </c>
      <c r="K1" s="87" t="s">
        <v>43</v>
      </c>
      <c r="L1" s="90" t="s">
        <v>74</v>
      </c>
      <c r="M1" s="93" t="s">
        <v>73</v>
      </c>
      <c r="N1" s="78" t="s">
        <v>80</v>
      </c>
      <c r="O1" s="81" t="s">
        <v>502</v>
      </c>
      <c r="P1" s="7"/>
    </row>
    <row r="2" spans="1:21" x14ac:dyDescent="0.25">
      <c r="A2" s="32" t="str">
        <f ca="1">RIGHT(CELL("filename",A1),6)</f>
        <v>D liga</v>
      </c>
      <c r="B2" s="76"/>
      <c r="C2" s="76"/>
      <c r="D2" s="76"/>
      <c r="E2" s="76"/>
      <c r="F2" s="76"/>
      <c r="G2" s="76"/>
      <c r="H2" s="76"/>
      <c r="I2" s="76"/>
      <c r="J2" s="85"/>
      <c r="K2" s="88"/>
      <c r="L2" s="91"/>
      <c r="M2" s="94"/>
      <c r="N2" s="79"/>
      <c r="O2" s="82"/>
      <c r="P2" s="7"/>
      <c r="Q2" s="34"/>
    </row>
    <row r="3" spans="1:21" x14ac:dyDescent="0.25">
      <c r="A3" s="33">
        <f ca="1">COUNTIF(Elérhetőségek!F:F,LEFT(A2,1))</f>
        <v>7</v>
      </c>
      <c r="B3" s="77"/>
      <c r="C3" s="77"/>
      <c r="D3" s="77"/>
      <c r="E3" s="77"/>
      <c r="F3" s="77"/>
      <c r="G3" s="77"/>
      <c r="H3" s="77"/>
      <c r="I3" s="77"/>
      <c r="J3" s="86"/>
      <c r="K3" s="89"/>
      <c r="L3" s="92"/>
      <c r="M3" s="95"/>
      <c r="N3" s="80"/>
      <c r="O3" s="83"/>
      <c r="P3" s="7"/>
      <c r="Q3" s="35"/>
    </row>
    <row r="4" spans="1:21" ht="15" customHeight="1" x14ac:dyDescent="0.25">
      <c r="A4" s="75" t="str">
        <f ca="1">B1</f>
        <v>Anders Tamás</v>
      </c>
      <c r="B4" s="57"/>
      <c r="C4" s="52"/>
      <c r="D4" s="52" t="s">
        <v>79</v>
      </c>
      <c r="E4" s="52"/>
      <c r="F4" s="52" t="s">
        <v>146</v>
      </c>
      <c r="G4" s="52" t="s">
        <v>78</v>
      </c>
      <c r="H4" s="52"/>
      <c r="I4" s="52"/>
      <c r="J4" s="72"/>
      <c r="K4" s="60">
        <f>5*(COUNTIF(B4:J6,"5/0")+COUNTIF(B4:J6,"4/1")+COUNTIF(B4:J6,"3/2")+COUNTIF(B4:J6,"5/-"))+3*COUNTIF(B4:J6,"2/3")+2*COUNTIF(B4:J6,"1/4")+COUNTIF(B4:J6,"0/5")+0.01*L4+0.0001*(M4-N4)</f>
        <v>9.0094999999999992</v>
      </c>
      <c r="L4" s="63">
        <f>1*COUNTIF(B4:J6,"5/0")+1*COUNTIF(B4:J6,"4/1")+1*COUNTIF(B4:J6,"3/2")+1*COUNTIF(B4:J6,"5/-")+0*COUNTIF(B4:J6,"2/3")+0*COUNTIF(B4:J6,"1/4")+0*COUNTIF(B4:J6,"0/5")</f>
        <v>1</v>
      </c>
      <c r="M4" s="66">
        <f>5*COUNTIF(B4:J6,"5/0")+4*COUNTIF(B4:J6,"4/1")+3*COUNTIF(B4:J6,"3/2")+5*COUNTIF(B4:J6,"5/-")+2*COUNTIF(B4:J6,"2/3")+1*COUNTIF(B4:J6,"1/4")+0*COUNTIF(B4:J6,"0/5")</f>
        <v>5</v>
      </c>
      <c r="N4" s="69">
        <f>0*COUNTIF(B4:J6,"5/0")+1*COUNTIF(B4:J6,"4/1")+2*COUNTIF(B4:J6,"3/2")+3*COUNTIF(B4:J6,"2/3")+4*COUNTIF(B4:J6,"1/4")+5*COUNTIF(B4:J6,"0/5")+5*COUNTIF(B4:J6,"-/5")</f>
        <v>10</v>
      </c>
      <c r="O4" s="55">
        <f>RANK(K4,K$4:K$30)</f>
        <v>4</v>
      </c>
      <c r="P4" s="12"/>
    </row>
    <row r="5" spans="1:21" x14ac:dyDescent="0.25">
      <c r="A5" s="76"/>
      <c r="B5" s="58"/>
      <c r="C5" s="53"/>
      <c r="D5" s="53"/>
      <c r="E5" s="53"/>
      <c r="F5" s="53"/>
      <c r="G5" s="53"/>
      <c r="H5" s="53"/>
      <c r="I5" s="53"/>
      <c r="J5" s="73"/>
      <c r="K5" s="61"/>
      <c r="L5" s="64"/>
      <c r="M5" s="67"/>
      <c r="N5" s="70"/>
      <c r="O5" s="56"/>
      <c r="P5" s="5"/>
      <c r="T5" s="30"/>
      <c r="U5" s="30"/>
    </row>
    <row r="6" spans="1:21" x14ac:dyDescent="0.25">
      <c r="A6" s="77"/>
      <c r="B6" s="59"/>
      <c r="C6" s="54"/>
      <c r="D6" s="54"/>
      <c r="E6" s="54"/>
      <c r="F6" s="54"/>
      <c r="G6" s="54"/>
      <c r="H6" s="54"/>
      <c r="I6" s="54"/>
      <c r="J6" s="74"/>
      <c r="K6" s="62"/>
      <c r="L6" s="65"/>
      <c r="M6" s="68"/>
      <c r="N6" s="71"/>
      <c r="O6" s="50">
        <f>IFERROR(K4/SUM(M4:N6),0)</f>
        <v>0.60063333333333324</v>
      </c>
      <c r="P6" s="13"/>
    </row>
    <row r="7" spans="1:21" x14ac:dyDescent="0.25">
      <c r="A7" s="75" t="str">
        <f ca="1">C1</f>
        <v>Erdei Gábor</v>
      </c>
      <c r="B7" s="52"/>
      <c r="C7" s="57"/>
      <c r="D7" s="52" t="s">
        <v>79</v>
      </c>
      <c r="E7" s="52"/>
      <c r="F7" s="52" t="s">
        <v>150</v>
      </c>
      <c r="G7" s="52" t="s">
        <v>150</v>
      </c>
      <c r="H7" s="52"/>
      <c r="I7" s="52"/>
      <c r="J7" s="72"/>
      <c r="K7" s="60">
        <f>5*(COUNTIF(B7:J9,"5/0")+COUNTIF(B7:J9,"4/1")+COUNTIF(B7:J9,"3/2")+COUNTIF(B7:J9,"5/-"))+3*COUNTIF(B7:J9,"2/3")+2*COUNTIF(B7:J9,"1/4")+COUNTIF(B7:J9,"0/5")+0.01*L7+0.0001*(M7-N7)</f>
        <v>6.9992999999999999</v>
      </c>
      <c r="L7" s="63">
        <f>1*COUNTIF(B7:J9,"5/0")+1*COUNTIF(B7:J9,"4/1")+1*COUNTIF(B7:J9,"3/2")+1*COUNTIF(B7:J9,"5/-")+0*COUNTIF(B7:J9,"2/3")+0*COUNTIF(B7:J9,"1/4")+0*COUNTIF(B7:J9,"0/5")</f>
        <v>0</v>
      </c>
      <c r="M7" s="66">
        <f>5*COUNTIF(B7:J9,"5/0")+4*COUNTIF(B7:J9,"4/1")+3*COUNTIF(B7:J9,"3/2")+5*COUNTIF(B7:J9,"5/-")+2*COUNTIF(B7:J9,"2/3")+1*COUNTIF(B7:J9,"1/4")+0*COUNTIF(B7:J9,"0/5")</f>
        <v>4</v>
      </c>
      <c r="N7" s="69">
        <f>0*COUNTIF(B7:J9,"5/0")+1*COUNTIF(B7:J9,"4/1")+2*COUNTIF(B7:J9,"3/2")+3*COUNTIF(B7:J9,"2/3")+4*COUNTIF(B7:J9,"1/4")+5*COUNTIF(B7:J9,"0/5")+5*COUNTIF(B7:J9,"-/5")</f>
        <v>11</v>
      </c>
      <c r="O7" s="55">
        <f>RANK(K7,K$4:K$30)</f>
        <v>5</v>
      </c>
      <c r="P7" s="13"/>
      <c r="R7" s="6"/>
    </row>
    <row r="8" spans="1:21" x14ac:dyDescent="0.25">
      <c r="A8" s="76"/>
      <c r="B8" s="53"/>
      <c r="C8" s="58"/>
      <c r="D8" s="53"/>
      <c r="E8" s="53"/>
      <c r="F8" s="53"/>
      <c r="G8" s="53"/>
      <c r="H8" s="53"/>
      <c r="I8" s="53"/>
      <c r="J8" s="73"/>
      <c r="K8" s="61"/>
      <c r="L8" s="64"/>
      <c r="M8" s="67"/>
      <c r="N8" s="70"/>
      <c r="O8" s="56"/>
      <c r="P8" s="3"/>
      <c r="R8" s="6"/>
      <c r="T8" s="30"/>
      <c r="U8" s="30"/>
    </row>
    <row r="9" spans="1:21" x14ac:dyDescent="0.25">
      <c r="A9" s="77"/>
      <c r="B9" s="54"/>
      <c r="C9" s="59"/>
      <c r="D9" s="54"/>
      <c r="E9" s="54"/>
      <c r="F9" s="54"/>
      <c r="G9" s="54"/>
      <c r="H9" s="54"/>
      <c r="I9" s="54"/>
      <c r="J9" s="74"/>
      <c r="K9" s="62"/>
      <c r="L9" s="65"/>
      <c r="M9" s="68"/>
      <c r="N9" s="71"/>
      <c r="O9" s="50">
        <f>IFERROR(K7/SUM(M7:N9),0)</f>
        <v>0.46661999999999998</v>
      </c>
      <c r="P9" s="13"/>
      <c r="R9" s="11"/>
    </row>
    <row r="10" spans="1:21" x14ac:dyDescent="0.25">
      <c r="A10" s="75" t="str">
        <f ca="1">D1</f>
        <v>Herédi Zsolt</v>
      </c>
      <c r="B10" s="52" t="s">
        <v>78</v>
      </c>
      <c r="C10" s="52" t="s">
        <v>78</v>
      </c>
      <c r="D10" s="57"/>
      <c r="E10" s="52"/>
      <c r="F10" s="52" t="s">
        <v>146</v>
      </c>
      <c r="G10" s="52" t="s">
        <v>150</v>
      </c>
      <c r="H10" s="52"/>
      <c r="I10" s="52"/>
      <c r="J10" s="72"/>
      <c r="K10" s="60">
        <f>5*(COUNTIF(B10:J12,"5/0")+COUNTIF(B10:J12,"4/1")+COUNTIF(B10:J12,"3/2")+COUNTIF(B10:J12,"5/-"))+3*COUNTIF(B10:J12,"2/3")+2*COUNTIF(B10:J12,"1/4")+COUNTIF(B10:J12,"0/5")+0.01*L10+0.0001*(M10-N10)</f>
        <v>13.019399999999999</v>
      </c>
      <c r="L10" s="63">
        <f>1*COUNTIF(B10:J12,"5/0")+1*COUNTIF(B10:J12,"4/1")+1*COUNTIF(B10:J12,"3/2")+1*COUNTIF(B10:J12,"5/-")+0*COUNTIF(B10:J12,"2/3")+0*COUNTIF(B10:J12,"1/4")+0*COUNTIF(B10:J12,"0/5")</f>
        <v>2</v>
      </c>
      <c r="M10" s="66">
        <f>5*COUNTIF(B10:J12,"5/0")+4*COUNTIF(B10:J12,"4/1")+3*COUNTIF(B10:J12,"3/2")+5*COUNTIF(B10:J12,"5/-")+2*COUNTIF(B10:J12,"2/3")+1*COUNTIF(B10:J12,"1/4")+0*COUNTIF(B10:J12,"0/5")</f>
        <v>7</v>
      </c>
      <c r="N10" s="69">
        <f>0*COUNTIF(B10:J12,"5/0")+1*COUNTIF(B10:J12,"4/1")+2*COUNTIF(B10:J12,"3/2")+3*COUNTIF(B10:J12,"2/3")+4*COUNTIF(B10:J12,"1/4")+5*COUNTIF(B10:J12,"0/5")+5*COUNTIF(B10:J12,"-/5")</f>
        <v>13</v>
      </c>
      <c r="O10" s="55">
        <f>RANK(K10,K$4:K$30)</f>
        <v>3</v>
      </c>
      <c r="P10" s="13"/>
    </row>
    <row r="11" spans="1:21" x14ac:dyDescent="0.25">
      <c r="A11" s="76"/>
      <c r="B11" s="53"/>
      <c r="C11" s="53"/>
      <c r="D11" s="58"/>
      <c r="E11" s="53"/>
      <c r="F11" s="53"/>
      <c r="G11" s="53"/>
      <c r="H11" s="53"/>
      <c r="I11" s="53"/>
      <c r="J11" s="73"/>
      <c r="K11" s="61"/>
      <c r="L11" s="64"/>
      <c r="M11" s="67"/>
      <c r="N11" s="70"/>
      <c r="O11" s="56"/>
      <c r="P11" s="2"/>
      <c r="R11" s="9"/>
      <c r="S11" s="1"/>
    </row>
    <row r="12" spans="1:21" x14ac:dyDescent="0.25">
      <c r="A12" s="77"/>
      <c r="B12" s="54"/>
      <c r="C12" s="54"/>
      <c r="D12" s="59"/>
      <c r="E12" s="54"/>
      <c r="F12" s="54"/>
      <c r="G12" s="54"/>
      <c r="H12" s="54"/>
      <c r="I12" s="54"/>
      <c r="J12" s="74"/>
      <c r="K12" s="62"/>
      <c r="L12" s="65"/>
      <c r="M12" s="68"/>
      <c r="N12" s="71"/>
      <c r="O12" s="50">
        <f>IFERROR(K10/SUM(M10:N12),0)</f>
        <v>0.65096999999999994</v>
      </c>
      <c r="P12" s="13"/>
    </row>
    <row r="13" spans="1:21" x14ac:dyDescent="0.25">
      <c r="A13" s="75" t="str">
        <f ca="1">E1</f>
        <v>Lipcsei Árpád</v>
      </c>
      <c r="B13" s="52"/>
      <c r="C13" s="52"/>
      <c r="D13" s="52"/>
      <c r="E13" s="57"/>
      <c r="F13" s="52"/>
      <c r="G13" s="52" t="s">
        <v>150</v>
      </c>
      <c r="H13" s="52"/>
      <c r="I13" s="52"/>
      <c r="J13" s="72"/>
      <c r="K13" s="60">
        <f>5*(COUNTIF(B13:J15,"5/0")+COUNTIF(B13:J15,"4/1")+COUNTIF(B13:J15,"3/2")+COUNTIF(B13:J15,"5/-"))+3*COUNTIF(B13:J15,"2/3")+2*COUNTIF(B13:J15,"1/4")+COUNTIF(B13:J15,"0/5")+0.01*L13+0.0001*(M13-N13)</f>
        <v>1.9997</v>
      </c>
      <c r="L13" s="63">
        <f>1*COUNTIF(B13:J15,"5/0")+1*COUNTIF(B13:J15,"4/1")+1*COUNTIF(B13:J15,"3/2")+1*COUNTIF(B13:J15,"5/-")+0*COUNTIF(B13:J15,"2/3")+0*COUNTIF(B13:J15,"1/4")+0*COUNTIF(B13:J15,"0/5")</f>
        <v>0</v>
      </c>
      <c r="M13" s="66">
        <f>5*COUNTIF(B13:J15,"5/0")+4*COUNTIF(B13:J15,"4/1")+3*COUNTIF(B13:J15,"3/2")+5*COUNTIF(B13:J15,"5/-")+2*COUNTIF(B13:J15,"2/3")+1*COUNTIF(B13:J15,"1/4")+0*COUNTIF(B13:J15,"0/5")</f>
        <v>1</v>
      </c>
      <c r="N13" s="69">
        <f>0*COUNTIF(B13:J15,"5/0")+1*COUNTIF(B13:J15,"4/1")+2*COUNTIF(B13:J15,"3/2")+3*COUNTIF(B13:J15,"2/3")+4*COUNTIF(B13:J15,"1/4")+5*COUNTIF(B13:J15,"0/5")+5*COUNTIF(B13:J15,"-/5")</f>
        <v>4</v>
      </c>
      <c r="O13" s="55">
        <f>RANK(K13,K$4:K$30)</f>
        <v>6</v>
      </c>
      <c r="P13" s="13"/>
    </row>
    <row r="14" spans="1:21" x14ac:dyDescent="0.25">
      <c r="A14" s="76"/>
      <c r="B14" s="53"/>
      <c r="C14" s="53"/>
      <c r="D14" s="53"/>
      <c r="E14" s="58"/>
      <c r="F14" s="53"/>
      <c r="G14" s="53"/>
      <c r="H14" s="53"/>
      <c r="I14" s="53"/>
      <c r="J14" s="73"/>
      <c r="K14" s="61"/>
      <c r="L14" s="64"/>
      <c r="M14" s="67"/>
      <c r="N14" s="70"/>
      <c r="O14" s="56"/>
      <c r="P14" s="5"/>
      <c r="R14" s="9"/>
      <c r="T14" s="30"/>
      <c r="U14" s="30"/>
    </row>
    <row r="15" spans="1:21" x14ac:dyDescent="0.25">
      <c r="A15" s="77"/>
      <c r="B15" s="54"/>
      <c r="C15" s="54"/>
      <c r="D15" s="54"/>
      <c r="E15" s="59"/>
      <c r="F15" s="54"/>
      <c r="G15" s="54"/>
      <c r="H15" s="54"/>
      <c r="I15" s="54"/>
      <c r="J15" s="74"/>
      <c r="K15" s="62"/>
      <c r="L15" s="65"/>
      <c r="M15" s="68"/>
      <c r="N15" s="71"/>
      <c r="O15" s="50">
        <f>IFERROR(K13/SUM(M13:N15),0)</f>
        <v>0.39994000000000002</v>
      </c>
      <c r="P15" s="13"/>
    </row>
    <row r="16" spans="1:21" x14ac:dyDescent="0.25">
      <c r="A16" s="75" t="str">
        <f ca="1">F1</f>
        <v>Potoczky András</v>
      </c>
      <c r="B16" s="52" t="s">
        <v>145</v>
      </c>
      <c r="C16" s="52" t="s">
        <v>149</v>
      </c>
      <c r="D16" s="52" t="s">
        <v>145</v>
      </c>
      <c r="E16" s="52"/>
      <c r="F16" s="57"/>
      <c r="G16" s="52" t="s">
        <v>145</v>
      </c>
      <c r="H16" s="52" t="s">
        <v>149</v>
      </c>
      <c r="I16" s="52"/>
      <c r="J16" s="72"/>
      <c r="K16" s="60">
        <f>5*(COUNTIF(B16:J18,"5/0")+COUNTIF(B16:J18,"4/1")+COUNTIF(B16:J18,"3/2")+COUNTIF(B16:J18,"5/-"))+3*COUNTIF(B16:J18,"2/3")+2*COUNTIF(B16:J18,"1/4")+COUNTIF(B16:J18,"0/5")+0.01*L16+0.0001*(M16-N16)</f>
        <v>25.052099999999999</v>
      </c>
      <c r="L16" s="63">
        <f>1*COUNTIF(B16:J18,"5/0")+1*COUNTIF(B16:J18,"4/1")+1*COUNTIF(B16:J18,"3/2")+1*COUNTIF(B16:J18,"5/-")+0*COUNTIF(B16:J18,"2/3")+0*COUNTIF(B16:J18,"1/4")+0*COUNTIF(B16:J18,"0/5")</f>
        <v>5</v>
      </c>
      <c r="M16" s="66">
        <f>5*COUNTIF(B16:J18,"5/0")+4*COUNTIF(B16:J18,"4/1")+3*COUNTIF(B16:J18,"3/2")+5*COUNTIF(B16:J18,"5/-")+2*COUNTIF(B16:J18,"2/3")+1*COUNTIF(B16:J18,"1/4")+0*COUNTIF(B16:J18,"0/5")</f>
        <v>23</v>
      </c>
      <c r="N16" s="69">
        <f>0*COUNTIF(B16:J18,"5/0")+1*COUNTIF(B16:J18,"4/1")+2*COUNTIF(B16:J18,"3/2")+3*COUNTIF(B16:J18,"2/3")+4*COUNTIF(B16:J18,"1/4")+5*COUNTIF(B16:J18,"0/5")+5*COUNTIF(B16:J18,"-/5")</f>
        <v>2</v>
      </c>
      <c r="O16" s="55">
        <f>RANK(K16,K$4:K$30)</f>
        <v>1</v>
      </c>
      <c r="P16" s="13"/>
    </row>
    <row r="17" spans="1:20" x14ac:dyDescent="0.25">
      <c r="A17" s="76"/>
      <c r="B17" s="53"/>
      <c r="C17" s="53"/>
      <c r="D17" s="53"/>
      <c r="E17" s="53"/>
      <c r="F17" s="58"/>
      <c r="G17" s="53"/>
      <c r="H17" s="53"/>
      <c r="I17" s="53"/>
      <c r="J17" s="73"/>
      <c r="K17" s="61"/>
      <c r="L17" s="64"/>
      <c r="M17" s="67"/>
      <c r="N17" s="70"/>
      <c r="O17" s="56"/>
      <c r="P17" s="5"/>
    </row>
    <row r="18" spans="1:20" x14ac:dyDescent="0.25">
      <c r="A18" s="77"/>
      <c r="B18" s="54"/>
      <c r="C18" s="54"/>
      <c r="D18" s="54"/>
      <c r="E18" s="54"/>
      <c r="F18" s="59"/>
      <c r="G18" s="54"/>
      <c r="H18" s="54"/>
      <c r="I18" s="54"/>
      <c r="J18" s="74"/>
      <c r="K18" s="62"/>
      <c r="L18" s="65"/>
      <c r="M18" s="68"/>
      <c r="N18" s="71"/>
      <c r="O18" s="50">
        <f>IFERROR(K16/SUM(M16:N18),0)</f>
        <v>1.002084</v>
      </c>
      <c r="P18" s="13"/>
    </row>
    <row r="19" spans="1:20" x14ac:dyDescent="0.25">
      <c r="A19" s="75" t="str">
        <f ca="1">G1</f>
        <v>Puskás Péter</v>
      </c>
      <c r="B19" s="52" t="s">
        <v>79</v>
      </c>
      <c r="C19" s="52" t="s">
        <v>149</v>
      </c>
      <c r="D19" s="52" t="s">
        <v>149</v>
      </c>
      <c r="E19" s="52" t="s">
        <v>149</v>
      </c>
      <c r="F19" s="52" t="s">
        <v>146</v>
      </c>
      <c r="G19" s="57"/>
      <c r="H19" s="52"/>
      <c r="I19" s="52"/>
      <c r="J19" s="72"/>
      <c r="K19" s="60">
        <f>5*(COUNTIF(B19:J21,"5/0")+COUNTIF(B19:J21,"4/1")+COUNTIF(B19:J21,"3/2")+COUNTIF(B19:J21,"5/-"))+3*COUNTIF(B19:J21,"2/3")+2*COUNTIF(B19:J21,"1/4")+COUNTIF(B19:J21,"0/5")+0.01*L19+0.0001*(M19-N19)</f>
        <v>19.0303</v>
      </c>
      <c r="L19" s="63">
        <f>1*COUNTIF(B19:J21,"5/0")+1*COUNTIF(B19:J21,"4/1")+1*COUNTIF(B19:J21,"3/2")+1*COUNTIF(B19:J21,"5/-")+0*COUNTIF(B19:J21,"2/3")+0*COUNTIF(B19:J21,"1/4")+0*COUNTIF(B19:J21,"0/5")</f>
        <v>3</v>
      </c>
      <c r="M19" s="66">
        <f>5*COUNTIF(B19:J21,"5/0")+4*COUNTIF(B19:J21,"4/1")+3*COUNTIF(B19:J21,"3/2")+5*COUNTIF(B19:J21,"5/-")+2*COUNTIF(B19:J21,"2/3")+1*COUNTIF(B19:J21,"1/4")+0*COUNTIF(B19:J21,"0/5")</f>
        <v>14</v>
      </c>
      <c r="N19" s="69">
        <f>0*COUNTIF(B19:J21,"5/0")+1*COUNTIF(B19:J21,"4/1")+2*COUNTIF(B19:J21,"3/2")+3*COUNTIF(B19:J21,"2/3")+4*COUNTIF(B19:J21,"1/4")+5*COUNTIF(B19:J21,"0/5")+5*COUNTIF(B19:J21,"-/5")</f>
        <v>11</v>
      </c>
      <c r="O19" s="55">
        <f>RANK(K19,K$4:K$30)</f>
        <v>2</v>
      </c>
      <c r="P19" s="13"/>
      <c r="R19" s="6"/>
    </row>
    <row r="20" spans="1:20" x14ac:dyDescent="0.25">
      <c r="A20" s="76"/>
      <c r="B20" s="53"/>
      <c r="C20" s="53"/>
      <c r="D20" s="53"/>
      <c r="E20" s="53"/>
      <c r="F20" s="53"/>
      <c r="G20" s="58"/>
      <c r="H20" s="53"/>
      <c r="I20" s="53"/>
      <c r="J20" s="73"/>
      <c r="K20" s="61"/>
      <c r="L20" s="64"/>
      <c r="M20" s="67"/>
      <c r="N20" s="70"/>
      <c r="O20" s="56"/>
      <c r="P20" s="2"/>
      <c r="R20" s="6"/>
    </row>
    <row r="21" spans="1:20" x14ac:dyDescent="0.25">
      <c r="A21" s="77"/>
      <c r="B21" s="54"/>
      <c r="C21" s="54"/>
      <c r="D21" s="54"/>
      <c r="E21" s="54"/>
      <c r="F21" s="54"/>
      <c r="G21" s="59"/>
      <c r="H21" s="54"/>
      <c r="I21" s="54"/>
      <c r="J21" s="74"/>
      <c r="K21" s="62"/>
      <c r="L21" s="65"/>
      <c r="M21" s="68"/>
      <c r="N21" s="71"/>
      <c r="O21" s="50">
        <f>IFERROR(K19/SUM(M19:N21),0)</f>
        <v>0.761212</v>
      </c>
      <c r="P21" s="13"/>
    </row>
    <row r="22" spans="1:20" x14ac:dyDescent="0.25">
      <c r="A22" s="75" t="str">
        <f ca="1">H1</f>
        <v>T. Szabó Gábor</v>
      </c>
      <c r="B22" s="52"/>
      <c r="C22" s="52"/>
      <c r="D22" s="52"/>
      <c r="E22" s="52"/>
      <c r="F22" s="52" t="s">
        <v>150</v>
      </c>
      <c r="G22" s="52"/>
      <c r="H22" s="57"/>
      <c r="I22" s="52"/>
      <c r="J22" s="72"/>
      <c r="K22" s="60">
        <f>5*(COUNTIF(B22:J24,"5/0")+COUNTIF(B22:J24,"4/1")+COUNTIF(B22:J24,"3/2")+COUNTIF(B22:J24,"5/-"))+3*COUNTIF(B22:J24,"2/3")+2*COUNTIF(B22:J24,"1/4")+COUNTIF(B22:J24,"0/5")+0.01*L22+0.0001*(M22-N22)</f>
        <v>1.9997</v>
      </c>
      <c r="L22" s="63">
        <f>1*COUNTIF(B22:J24,"5/0")+1*COUNTIF(B22:J24,"4/1")+1*COUNTIF(B22:J24,"3/2")+1*COUNTIF(B22:J24,"5/-")+0*COUNTIF(B22:J24,"2/3")+0*COUNTIF(B22:J24,"1/4")+0*COUNTIF(B22:J24,"0/5")</f>
        <v>0</v>
      </c>
      <c r="M22" s="66">
        <f>5*COUNTIF(B22:J24,"5/0")+4*COUNTIF(B22:J24,"4/1")+3*COUNTIF(B22:J24,"3/2")+5*COUNTIF(B22:J24,"5/-")+2*COUNTIF(B22:J24,"2/3")+1*COUNTIF(B22:J24,"1/4")+0*COUNTIF(B22:J24,"0/5")</f>
        <v>1</v>
      </c>
      <c r="N22" s="69">
        <f>0*COUNTIF(B22:J24,"5/0")+1*COUNTIF(B22:J24,"4/1")+2*COUNTIF(B22:J24,"3/2")+3*COUNTIF(B22:J24,"2/3")+4*COUNTIF(B22:J24,"1/4")+5*COUNTIF(B22:J24,"0/5")+5*COUNTIF(B22:J24,"-/5")</f>
        <v>4</v>
      </c>
      <c r="O22" s="55">
        <f>RANK(K22,K$4:K$30)</f>
        <v>6</v>
      </c>
      <c r="P22" s="13"/>
    </row>
    <row r="23" spans="1:20" x14ac:dyDescent="0.25">
      <c r="A23" s="76"/>
      <c r="B23" s="53"/>
      <c r="C23" s="53"/>
      <c r="D23" s="53"/>
      <c r="E23" s="53"/>
      <c r="F23" s="53"/>
      <c r="G23" s="53"/>
      <c r="H23" s="58"/>
      <c r="I23" s="53"/>
      <c r="J23" s="73"/>
      <c r="K23" s="61"/>
      <c r="L23" s="64"/>
      <c r="M23" s="67"/>
      <c r="N23" s="70"/>
      <c r="O23" s="56"/>
      <c r="P23" s="2"/>
      <c r="R23" s="10"/>
      <c r="T23" s="4"/>
    </row>
    <row r="24" spans="1:20" x14ac:dyDescent="0.25">
      <c r="A24" s="77"/>
      <c r="B24" s="54"/>
      <c r="C24" s="54"/>
      <c r="D24" s="54"/>
      <c r="E24" s="54"/>
      <c r="F24" s="54"/>
      <c r="G24" s="54"/>
      <c r="H24" s="59"/>
      <c r="I24" s="54"/>
      <c r="J24" s="74"/>
      <c r="K24" s="62"/>
      <c r="L24" s="65"/>
      <c r="M24" s="68"/>
      <c r="N24" s="71"/>
      <c r="O24" s="50">
        <f>IFERROR(K22/SUM(M22:N24),0)</f>
        <v>0.39994000000000002</v>
      </c>
      <c r="P24" s="13"/>
    </row>
    <row r="25" spans="1:20" hidden="1" x14ac:dyDescent="0.25">
      <c r="A25" s="75" t="e">
        <f ca="1">I1</f>
        <v>#N/A</v>
      </c>
      <c r="B25" s="52"/>
      <c r="C25" s="52"/>
      <c r="D25" s="52"/>
      <c r="E25" s="52"/>
      <c r="F25" s="52"/>
      <c r="G25" s="52"/>
      <c r="H25" s="52"/>
      <c r="I25" s="57"/>
      <c r="J25" s="72"/>
      <c r="K25" s="60">
        <f>5*(COUNTIF(B25:J27,"5/0")+COUNTIF(B25:J27,"4/1")+COUNTIF(B25:J27,"3/2")+COUNTIF(B25:J27,"5/-"))+3*COUNTIF(B25:J27,"2/3")+2*COUNTIF(B25:J27,"1/4")+COUNTIF(B25:J27,"0/5")+0.01*L25+0.0001*(M25-N25)</f>
        <v>0</v>
      </c>
      <c r="L25" s="63">
        <f>1*COUNTIF(B25:J27,"5/0")+1*COUNTIF(B25:J27,"4/1")+1*COUNTIF(B25:J27,"3/2")+1*COUNTIF(B25:J27,"5/-")+0*COUNTIF(B25:J27,"2/3")+0*COUNTIF(B25:J27,"1/4")+0*COUNTIF(B25:J27,"0/5")</f>
        <v>0</v>
      </c>
      <c r="M25" s="66">
        <f>5*COUNTIF(B25:J27,"5/0")+4*COUNTIF(B25:J27,"4/1")+3*COUNTIF(B25:J27,"3/2")+5*COUNTIF(B25:J27,"5/-")+2*COUNTIF(B25:J27,"2/3")+1*COUNTIF(B25:J27,"1/4")+0*COUNTIF(B25:J27,"0/5")</f>
        <v>0</v>
      </c>
      <c r="N25" s="69">
        <f>0*COUNTIF(B25:J27,"5/0")+1*COUNTIF(B25:J27,"4/1")+2*COUNTIF(B25:J27,"3/2")+3*COUNTIF(B25:J27,"2/3")+4*COUNTIF(B25:J27,"1/4")+5*COUNTIF(B25:J27,"0/5")+5*COUNTIF(B25:J27,"-/5")</f>
        <v>0</v>
      </c>
      <c r="O25" s="55"/>
      <c r="P25" s="13"/>
    </row>
    <row r="26" spans="1:20" hidden="1" x14ac:dyDescent="0.25">
      <c r="A26" s="76"/>
      <c r="B26" s="53"/>
      <c r="C26" s="53"/>
      <c r="D26" s="53"/>
      <c r="E26" s="53"/>
      <c r="F26" s="53"/>
      <c r="G26" s="53"/>
      <c r="H26" s="53"/>
      <c r="I26" s="58"/>
      <c r="J26" s="73"/>
      <c r="K26" s="61"/>
      <c r="L26" s="64"/>
      <c r="M26" s="67"/>
      <c r="N26" s="70"/>
      <c r="O26" s="56"/>
      <c r="P26" s="3"/>
    </row>
    <row r="27" spans="1:20" hidden="1" x14ac:dyDescent="0.25">
      <c r="A27" s="77"/>
      <c r="B27" s="54"/>
      <c r="C27" s="54"/>
      <c r="D27" s="54"/>
      <c r="E27" s="54"/>
      <c r="F27" s="54"/>
      <c r="G27" s="54"/>
      <c r="H27" s="54"/>
      <c r="I27" s="59"/>
      <c r="J27" s="74"/>
      <c r="K27" s="62"/>
      <c r="L27" s="65"/>
      <c r="M27" s="68"/>
      <c r="N27" s="71"/>
      <c r="O27" s="50">
        <f>IFERROR(K25/SUM(M25:N27),0)</f>
        <v>0</v>
      </c>
      <c r="P27" s="13"/>
    </row>
    <row r="28" spans="1:20" ht="15" hidden="1" customHeight="1" x14ac:dyDescent="0.25">
      <c r="A28" s="75" t="e">
        <f ca="1">J1</f>
        <v>#N/A</v>
      </c>
      <c r="B28" s="52"/>
      <c r="C28" s="52"/>
      <c r="D28" s="52"/>
      <c r="E28" s="52"/>
      <c r="F28" s="52"/>
      <c r="G28" s="52"/>
      <c r="H28" s="52"/>
      <c r="I28" s="52"/>
      <c r="J28" s="57"/>
      <c r="K28" s="60">
        <f>5*(COUNTIF(B28:J30,"5/0")+COUNTIF(B28:J30,"4/1")+COUNTIF(B28:J30,"3/2")+COUNTIF(B28:J30,"5/-"))+3*COUNTIF(B28:J30,"2/3")+2*COUNTIF(B28:J30,"1/4")+COUNTIF(B28:J30,"0/5")+0.01*L28+0.0001*(M28-N28)</f>
        <v>0</v>
      </c>
      <c r="L28" s="63">
        <f>1*COUNTIF(B28:J30,"5/0")+1*COUNTIF(B28:J30,"4/1")+1*COUNTIF(B28:J30,"3/2")+1*COUNTIF(B28:J30,"5/-")+0*COUNTIF(B28:J30,"2/3")+0*COUNTIF(B28:J30,"1/4")+0*COUNTIF(B28:J30,"0/5")</f>
        <v>0</v>
      </c>
      <c r="M28" s="66">
        <f>5*COUNTIF(B28:J30,"5/0")+4*COUNTIF(B28:J30,"4/1")+3*COUNTIF(B28:J30,"3/2")+5*COUNTIF(B28:J30,"5/-")+2*COUNTIF(B28:J30,"2/3")+1*COUNTIF(B28:J30,"1/4")+0*COUNTIF(B28:J30,"0/5")</f>
        <v>0</v>
      </c>
      <c r="N28" s="69">
        <f>0*COUNTIF(B28:J30,"5/0")+1*COUNTIF(B28:J30,"4/1")+2*COUNTIF(B28:J30,"3/2")+3*COUNTIF(B28:J30,"2/3")+4*COUNTIF(B28:J30,"1/4")+5*COUNTIF(B28:J30,"0/5")+5*COUNTIF(B28:J30,"-/5")</f>
        <v>0</v>
      </c>
      <c r="O28" s="55"/>
      <c r="P28" s="13"/>
    </row>
    <row r="29" spans="1:20" ht="15" hidden="1" customHeight="1" x14ac:dyDescent="0.25">
      <c r="A29" s="76"/>
      <c r="B29" s="53"/>
      <c r="C29" s="53"/>
      <c r="D29" s="53"/>
      <c r="E29" s="53"/>
      <c r="F29" s="53"/>
      <c r="G29" s="53"/>
      <c r="H29" s="53"/>
      <c r="I29" s="53"/>
      <c r="J29" s="58"/>
      <c r="K29" s="61"/>
      <c r="L29" s="64"/>
      <c r="M29" s="67"/>
      <c r="N29" s="70"/>
      <c r="O29" s="56"/>
      <c r="P29" s="3"/>
    </row>
    <row r="30" spans="1:20" ht="15" hidden="1" customHeight="1" x14ac:dyDescent="0.25">
      <c r="A30" s="77"/>
      <c r="B30" s="54"/>
      <c r="C30" s="54"/>
      <c r="D30" s="54"/>
      <c r="E30" s="54"/>
      <c r="F30" s="54"/>
      <c r="G30" s="54"/>
      <c r="H30" s="54"/>
      <c r="I30" s="54"/>
      <c r="J30" s="59"/>
      <c r="K30" s="62"/>
      <c r="L30" s="65"/>
      <c r="M30" s="68"/>
      <c r="N30" s="71"/>
      <c r="O30" s="50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1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0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F7" sqref="F7:F9"/>
    </sheetView>
  </sheetViews>
  <sheetFormatPr defaultRowHeight="15" x14ac:dyDescent="0.25"/>
  <cols>
    <col min="1" max="8" width="12.140625" customWidth="1"/>
    <col min="9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31"/>
      <c r="B1" s="75" t="str">
        <f t="shared" ref="B1:J1" ca="1" si="0">VLOOKUP(CONCATENATE(LEFT($A$2,1),COLUMN()-1),nevezettek,3,FALSE)</f>
        <v>Bánfalvi Zsolt</v>
      </c>
      <c r="C1" s="75" t="str">
        <f t="shared" ca="1" si="0"/>
        <v>Dörnyei István</v>
      </c>
      <c r="D1" s="75" t="str">
        <f t="shared" ca="1" si="0"/>
        <v>Farkas Zoltán</v>
      </c>
      <c r="E1" s="75" t="str">
        <f t="shared" ca="1" si="0"/>
        <v>Hambalkó Márk</v>
      </c>
      <c r="F1" s="75" t="str">
        <f t="shared" ca="1" si="0"/>
        <v>Katona Mátyás</v>
      </c>
      <c r="G1" s="75" t="str">
        <f t="shared" ca="1" si="0"/>
        <v>Őrhidi Mátyás</v>
      </c>
      <c r="H1" s="75" t="str">
        <f t="shared" ca="1" si="0"/>
        <v>Szöllösi Imre</v>
      </c>
      <c r="I1" s="75" t="e">
        <f t="shared" ca="1" si="0"/>
        <v>#N/A</v>
      </c>
      <c r="J1" s="84" t="e">
        <f t="shared" ca="1" si="0"/>
        <v>#N/A</v>
      </c>
      <c r="K1" s="87" t="s">
        <v>43</v>
      </c>
      <c r="L1" s="90" t="s">
        <v>74</v>
      </c>
      <c r="M1" s="93" t="s">
        <v>73</v>
      </c>
      <c r="N1" s="78" t="s">
        <v>80</v>
      </c>
      <c r="O1" s="81" t="s">
        <v>502</v>
      </c>
      <c r="P1" s="7"/>
    </row>
    <row r="2" spans="1:21" x14ac:dyDescent="0.25">
      <c r="A2" s="32" t="str">
        <f ca="1">RIGHT(CELL("filename",A1),6)</f>
        <v>E liga</v>
      </c>
      <c r="B2" s="76"/>
      <c r="C2" s="76"/>
      <c r="D2" s="76"/>
      <c r="E2" s="76"/>
      <c r="F2" s="76"/>
      <c r="G2" s="76"/>
      <c r="H2" s="76"/>
      <c r="I2" s="76"/>
      <c r="J2" s="85"/>
      <c r="K2" s="88"/>
      <c r="L2" s="91"/>
      <c r="M2" s="94"/>
      <c r="N2" s="79"/>
      <c r="O2" s="82"/>
      <c r="P2" s="7"/>
      <c r="Q2" s="34"/>
    </row>
    <row r="3" spans="1:21" x14ac:dyDescent="0.25">
      <c r="A3" s="33">
        <f ca="1">COUNTIF(Elérhetőségek!F:F,LEFT(A2,1))</f>
        <v>7</v>
      </c>
      <c r="B3" s="77"/>
      <c r="C3" s="77"/>
      <c r="D3" s="77"/>
      <c r="E3" s="77"/>
      <c r="F3" s="77"/>
      <c r="G3" s="77"/>
      <c r="H3" s="77"/>
      <c r="I3" s="77"/>
      <c r="J3" s="86"/>
      <c r="K3" s="89"/>
      <c r="L3" s="92"/>
      <c r="M3" s="95"/>
      <c r="N3" s="80"/>
      <c r="O3" s="83"/>
      <c r="P3" s="7"/>
      <c r="Q3" s="35"/>
    </row>
    <row r="4" spans="1:21" ht="15" customHeight="1" x14ac:dyDescent="0.25">
      <c r="A4" s="75" t="str">
        <f ca="1">B1</f>
        <v>Bánfalvi Zsolt</v>
      </c>
      <c r="B4" s="57"/>
      <c r="C4" s="52"/>
      <c r="D4" s="52"/>
      <c r="E4" s="52"/>
      <c r="F4" s="52"/>
      <c r="G4" s="52"/>
      <c r="H4" s="52"/>
      <c r="I4" s="52"/>
      <c r="J4" s="72"/>
      <c r="K4" s="60">
        <f>5*(COUNTIF(B4:J6,"5/0")+COUNTIF(B4:J6,"4/1")+COUNTIF(B4:J6,"3/2")+COUNTIF(B4:J6,"5/-"))+3*COUNTIF(B4:J6,"2/3")+2*COUNTIF(B4:J6,"1/4")+COUNTIF(B4:J6,"0/5")+0.01*L4+0.0001*(M4-N4)</f>
        <v>0</v>
      </c>
      <c r="L4" s="63">
        <f>1*COUNTIF(B4:J6,"5/0")+1*COUNTIF(B4:J6,"4/1")+1*COUNTIF(B4:J6,"3/2")+1*COUNTIF(B4:J6,"5/-")+0*COUNTIF(B4:J6,"2/3")+0*COUNTIF(B4:J6,"1/4")+0*COUNTIF(B4:J6,"0/5")</f>
        <v>0</v>
      </c>
      <c r="M4" s="66">
        <f>5*COUNTIF(B4:J6,"5/0")+4*COUNTIF(B4:J6,"4/1")+3*COUNTIF(B4:J6,"3/2")+5*COUNTIF(B4:J6,"5/-")+2*COUNTIF(B4:J6,"2/3")+1*COUNTIF(B4:J6,"1/4")+0*COUNTIF(B4:J6,"0/5")</f>
        <v>0</v>
      </c>
      <c r="N4" s="69">
        <f>0*COUNTIF(B4:J6,"5/0")+1*COUNTIF(B4:J6,"4/1")+2*COUNTIF(B4:J6,"3/2")+3*COUNTIF(B4:J6,"2/3")+4*COUNTIF(B4:J6,"1/4")+5*COUNTIF(B4:J6,"0/5")+5*COUNTIF(B4:J6,"-/5")</f>
        <v>0</v>
      </c>
      <c r="O4" s="55">
        <f>RANK(K4,K$4:K$30)</f>
        <v>6</v>
      </c>
      <c r="P4" s="12"/>
    </row>
    <row r="5" spans="1:21" x14ac:dyDescent="0.25">
      <c r="A5" s="76"/>
      <c r="B5" s="58"/>
      <c r="C5" s="53"/>
      <c r="D5" s="53"/>
      <c r="E5" s="53"/>
      <c r="F5" s="53"/>
      <c r="G5" s="53"/>
      <c r="H5" s="53"/>
      <c r="I5" s="53"/>
      <c r="J5" s="73"/>
      <c r="K5" s="61"/>
      <c r="L5" s="64"/>
      <c r="M5" s="67"/>
      <c r="N5" s="70"/>
      <c r="O5" s="56"/>
      <c r="P5" s="5"/>
      <c r="T5" s="30"/>
      <c r="U5" s="30"/>
    </row>
    <row r="6" spans="1:21" x14ac:dyDescent="0.25">
      <c r="A6" s="77"/>
      <c r="B6" s="59"/>
      <c r="C6" s="54"/>
      <c r="D6" s="54"/>
      <c r="E6" s="54"/>
      <c r="F6" s="54"/>
      <c r="G6" s="54"/>
      <c r="H6" s="54"/>
      <c r="I6" s="54"/>
      <c r="J6" s="74"/>
      <c r="K6" s="62"/>
      <c r="L6" s="65"/>
      <c r="M6" s="68"/>
      <c r="N6" s="71"/>
      <c r="O6" s="50">
        <f>IFERROR(K4/SUM(M4:N6),0)</f>
        <v>0</v>
      </c>
      <c r="P6" s="13"/>
    </row>
    <row r="7" spans="1:21" x14ac:dyDescent="0.25">
      <c r="A7" s="75" t="str">
        <f ca="1">C1</f>
        <v>Dörnyei István</v>
      </c>
      <c r="B7" s="52"/>
      <c r="C7" s="57"/>
      <c r="D7" s="52" t="s">
        <v>150</v>
      </c>
      <c r="E7" s="52"/>
      <c r="F7" s="52" t="s">
        <v>78</v>
      </c>
      <c r="G7" s="52"/>
      <c r="H7" s="52" t="s">
        <v>146</v>
      </c>
      <c r="I7" s="52"/>
      <c r="J7" s="72"/>
      <c r="K7" s="60">
        <f>5*(COUNTIF(B7:J9,"5/0")+COUNTIF(B7:J9,"4/1")+COUNTIF(B7:J9,"3/2")+COUNTIF(B7:J9,"5/-"))+3*COUNTIF(B7:J9,"2/3")+2*COUNTIF(B7:J9,"1/4")+COUNTIF(B7:J9,"0/5")+0.01*L7+0.0001*(M7-N7)</f>
        <v>8.0092999999999996</v>
      </c>
      <c r="L7" s="63">
        <f>1*COUNTIF(B7:J9,"5/0")+1*COUNTIF(B7:J9,"4/1")+1*COUNTIF(B7:J9,"3/2")+1*COUNTIF(B7:J9,"5/-")+0*COUNTIF(B7:J9,"2/3")+0*COUNTIF(B7:J9,"1/4")+0*COUNTIF(B7:J9,"0/5")</f>
        <v>1</v>
      </c>
      <c r="M7" s="66">
        <f>5*COUNTIF(B7:J9,"5/0")+4*COUNTIF(B7:J9,"4/1")+3*COUNTIF(B7:J9,"3/2")+5*COUNTIF(B7:J9,"5/-")+2*COUNTIF(B7:J9,"2/3")+1*COUNTIF(B7:J9,"1/4")+0*COUNTIF(B7:J9,"0/5")</f>
        <v>4</v>
      </c>
      <c r="N7" s="69">
        <f>0*COUNTIF(B7:J9,"5/0")+1*COUNTIF(B7:J9,"4/1")+2*COUNTIF(B7:J9,"3/2")+3*COUNTIF(B7:J9,"2/3")+4*COUNTIF(B7:J9,"1/4")+5*COUNTIF(B7:J9,"0/5")+5*COUNTIF(B7:J9,"-/5")</f>
        <v>11</v>
      </c>
      <c r="O7" s="55">
        <f>RANK(K7,K$4:K$30)</f>
        <v>3</v>
      </c>
      <c r="P7" s="13"/>
      <c r="R7" s="6"/>
    </row>
    <row r="8" spans="1:21" x14ac:dyDescent="0.25">
      <c r="A8" s="76"/>
      <c r="B8" s="53"/>
      <c r="C8" s="58"/>
      <c r="D8" s="53"/>
      <c r="E8" s="53"/>
      <c r="F8" s="53"/>
      <c r="G8" s="53"/>
      <c r="H8" s="53"/>
      <c r="I8" s="53"/>
      <c r="J8" s="73"/>
      <c r="K8" s="61"/>
      <c r="L8" s="64"/>
      <c r="M8" s="67"/>
      <c r="N8" s="70"/>
      <c r="O8" s="56"/>
      <c r="P8" s="3"/>
      <c r="R8" s="6"/>
      <c r="T8" s="30"/>
      <c r="U8" s="30"/>
    </row>
    <row r="9" spans="1:21" x14ac:dyDescent="0.25">
      <c r="A9" s="77"/>
      <c r="B9" s="54"/>
      <c r="C9" s="59"/>
      <c r="D9" s="54"/>
      <c r="E9" s="54"/>
      <c r="F9" s="54"/>
      <c r="G9" s="54"/>
      <c r="H9" s="54"/>
      <c r="I9" s="54"/>
      <c r="J9" s="74"/>
      <c r="K9" s="62"/>
      <c r="L9" s="65"/>
      <c r="M9" s="68"/>
      <c r="N9" s="71"/>
      <c r="O9" s="50">
        <f>IFERROR(K7/SUM(M7:N9),0)</f>
        <v>0.53395333333333328</v>
      </c>
      <c r="P9" s="13"/>
      <c r="R9" s="11"/>
    </row>
    <row r="10" spans="1:21" x14ac:dyDescent="0.25">
      <c r="A10" s="75" t="str">
        <f ca="1">D1</f>
        <v>Farkas Zoltán</v>
      </c>
      <c r="B10" s="52"/>
      <c r="C10" s="52" t="s">
        <v>149</v>
      </c>
      <c r="D10" s="57"/>
      <c r="E10" s="52" t="s">
        <v>78</v>
      </c>
      <c r="F10" s="52" t="s">
        <v>149</v>
      </c>
      <c r="G10" s="52"/>
      <c r="H10" s="52"/>
      <c r="I10" s="52"/>
      <c r="J10" s="72"/>
      <c r="K10" s="60">
        <f>5*(COUNTIF(B10:J12,"5/0")+COUNTIF(B10:J12,"4/1")+COUNTIF(B10:J12,"3/2")+COUNTIF(B10:J12,"5/-"))+3*COUNTIF(B10:J12,"2/3")+2*COUNTIF(B10:J12,"1/4")+COUNTIF(B10:J12,"0/5")+0.01*L10+0.0001*(M10-N10)</f>
        <v>15.0307</v>
      </c>
      <c r="L10" s="63">
        <f>1*COUNTIF(B10:J12,"5/0")+1*COUNTIF(B10:J12,"4/1")+1*COUNTIF(B10:J12,"3/2")+1*COUNTIF(B10:J12,"5/-")+0*COUNTIF(B10:J12,"2/3")+0*COUNTIF(B10:J12,"1/4")+0*COUNTIF(B10:J12,"0/5")</f>
        <v>3</v>
      </c>
      <c r="M10" s="66">
        <f>5*COUNTIF(B10:J12,"5/0")+4*COUNTIF(B10:J12,"4/1")+3*COUNTIF(B10:J12,"3/2")+5*COUNTIF(B10:J12,"5/-")+2*COUNTIF(B10:J12,"2/3")+1*COUNTIF(B10:J12,"1/4")+0*COUNTIF(B10:J12,"0/5")</f>
        <v>11</v>
      </c>
      <c r="N10" s="69">
        <f>0*COUNTIF(B10:J12,"5/0")+1*COUNTIF(B10:J12,"4/1")+2*COUNTIF(B10:J12,"3/2")+3*COUNTIF(B10:J12,"2/3")+4*COUNTIF(B10:J12,"1/4")+5*COUNTIF(B10:J12,"0/5")+5*COUNTIF(B10:J12,"-/5")</f>
        <v>4</v>
      </c>
      <c r="O10" s="55">
        <f>RANK(K10,K$4:K$30)</f>
        <v>1</v>
      </c>
      <c r="P10" s="13"/>
    </row>
    <row r="11" spans="1:21" x14ac:dyDescent="0.25">
      <c r="A11" s="76"/>
      <c r="B11" s="53"/>
      <c r="C11" s="53"/>
      <c r="D11" s="58"/>
      <c r="E11" s="53"/>
      <c r="F11" s="53"/>
      <c r="G11" s="53"/>
      <c r="H11" s="53"/>
      <c r="I11" s="53"/>
      <c r="J11" s="73"/>
      <c r="K11" s="61"/>
      <c r="L11" s="64"/>
      <c r="M11" s="67"/>
      <c r="N11" s="70"/>
      <c r="O11" s="56"/>
      <c r="P11" s="2"/>
      <c r="R11" s="9"/>
      <c r="S11" s="1"/>
    </row>
    <row r="12" spans="1:21" x14ac:dyDescent="0.25">
      <c r="A12" s="77"/>
      <c r="B12" s="54"/>
      <c r="C12" s="54"/>
      <c r="D12" s="59"/>
      <c r="E12" s="54"/>
      <c r="F12" s="54"/>
      <c r="G12" s="54"/>
      <c r="H12" s="54"/>
      <c r="I12" s="54"/>
      <c r="J12" s="74"/>
      <c r="K12" s="62"/>
      <c r="L12" s="65"/>
      <c r="M12" s="68"/>
      <c r="N12" s="71"/>
      <c r="O12" s="50">
        <f>IFERROR(K10/SUM(M10:N12),0)</f>
        <v>1.0020466666666665</v>
      </c>
      <c r="P12" s="13"/>
    </row>
    <row r="13" spans="1:21" x14ac:dyDescent="0.25">
      <c r="A13" s="75" t="str">
        <f ca="1">E1</f>
        <v>Hambalkó Márk</v>
      </c>
      <c r="B13" s="52"/>
      <c r="C13" s="52"/>
      <c r="D13" s="52" t="s">
        <v>79</v>
      </c>
      <c r="E13" s="57"/>
      <c r="F13" s="52" t="s">
        <v>145</v>
      </c>
      <c r="G13" s="52"/>
      <c r="H13" s="52"/>
      <c r="I13" s="52"/>
      <c r="J13" s="72"/>
      <c r="K13" s="60">
        <f>5*(COUNTIF(B13:J15,"5/0")+COUNTIF(B13:J15,"4/1")+COUNTIF(B13:J15,"3/2")+COUNTIF(B13:J15,"5/-"))+3*COUNTIF(B13:J15,"2/3")+2*COUNTIF(B13:J15,"1/4")+COUNTIF(B13:J15,"0/5")+0.01*L13+0.0001*(M13-N13)</f>
        <v>8.0104000000000006</v>
      </c>
      <c r="L13" s="63">
        <f>1*COUNTIF(B13:J15,"5/0")+1*COUNTIF(B13:J15,"4/1")+1*COUNTIF(B13:J15,"3/2")+1*COUNTIF(B13:J15,"5/-")+0*COUNTIF(B13:J15,"2/3")+0*COUNTIF(B13:J15,"1/4")+0*COUNTIF(B13:J15,"0/5")</f>
        <v>1</v>
      </c>
      <c r="M13" s="66">
        <f>5*COUNTIF(B13:J15,"5/0")+4*COUNTIF(B13:J15,"4/1")+3*COUNTIF(B13:J15,"3/2")+5*COUNTIF(B13:J15,"5/-")+2*COUNTIF(B13:J15,"2/3")+1*COUNTIF(B13:J15,"1/4")+0*COUNTIF(B13:J15,"0/5")</f>
        <v>7</v>
      </c>
      <c r="N13" s="69">
        <f>0*COUNTIF(B13:J15,"5/0")+1*COUNTIF(B13:J15,"4/1")+2*COUNTIF(B13:J15,"3/2")+3*COUNTIF(B13:J15,"2/3")+4*COUNTIF(B13:J15,"1/4")+5*COUNTIF(B13:J15,"0/5")+5*COUNTIF(B13:J15,"-/5")</f>
        <v>3</v>
      </c>
      <c r="O13" s="55">
        <f>RANK(K13,K$4:K$30)</f>
        <v>2</v>
      </c>
      <c r="P13" s="13"/>
    </row>
    <row r="14" spans="1:21" x14ac:dyDescent="0.25">
      <c r="A14" s="76"/>
      <c r="B14" s="53"/>
      <c r="C14" s="53"/>
      <c r="D14" s="53"/>
      <c r="E14" s="58"/>
      <c r="F14" s="53"/>
      <c r="G14" s="53"/>
      <c r="H14" s="53"/>
      <c r="I14" s="53"/>
      <c r="J14" s="73"/>
      <c r="K14" s="61"/>
      <c r="L14" s="64"/>
      <c r="M14" s="67"/>
      <c r="N14" s="70"/>
      <c r="O14" s="56"/>
      <c r="P14" s="5"/>
      <c r="R14" s="9"/>
      <c r="T14" s="30"/>
      <c r="U14" s="30"/>
    </row>
    <row r="15" spans="1:21" x14ac:dyDescent="0.25">
      <c r="A15" s="77"/>
      <c r="B15" s="54"/>
      <c r="C15" s="54"/>
      <c r="D15" s="54"/>
      <c r="E15" s="59"/>
      <c r="F15" s="54"/>
      <c r="G15" s="54"/>
      <c r="H15" s="54"/>
      <c r="I15" s="54"/>
      <c r="J15" s="74"/>
      <c r="K15" s="62"/>
      <c r="L15" s="65"/>
      <c r="M15" s="68"/>
      <c r="N15" s="71"/>
      <c r="O15" s="50">
        <f>IFERROR(K13/SUM(M13:N15),0)</f>
        <v>0.80104000000000009</v>
      </c>
      <c r="P15" s="13"/>
    </row>
    <row r="16" spans="1:21" x14ac:dyDescent="0.25">
      <c r="A16" s="75" t="str">
        <f ca="1">F1</f>
        <v>Katona Mátyás</v>
      </c>
      <c r="B16" s="52"/>
      <c r="C16" s="52" t="s">
        <v>79</v>
      </c>
      <c r="D16" s="52" t="s">
        <v>150</v>
      </c>
      <c r="E16" s="52" t="s">
        <v>146</v>
      </c>
      <c r="F16" s="57"/>
      <c r="G16" s="52"/>
      <c r="H16" s="52"/>
      <c r="I16" s="52"/>
      <c r="J16" s="72"/>
      <c r="K16" s="60">
        <f>5*(COUNTIF(B16:J18,"5/0")+COUNTIF(B16:J18,"4/1")+COUNTIF(B16:J18,"3/2")+COUNTIF(B16:J18,"5/-"))+3*COUNTIF(B16:J18,"2/3")+2*COUNTIF(B16:J18,"1/4")+COUNTIF(B16:J18,"0/5")+0.01*L16+0.0001*(M16-N16)</f>
        <v>5.9991000000000003</v>
      </c>
      <c r="L16" s="63">
        <f>1*COUNTIF(B16:J18,"5/0")+1*COUNTIF(B16:J18,"4/1")+1*COUNTIF(B16:J18,"3/2")+1*COUNTIF(B16:J18,"5/-")+0*COUNTIF(B16:J18,"2/3")+0*COUNTIF(B16:J18,"1/4")+0*COUNTIF(B16:J18,"0/5")</f>
        <v>0</v>
      </c>
      <c r="M16" s="66">
        <f>5*COUNTIF(B16:J18,"5/0")+4*COUNTIF(B16:J18,"4/1")+3*COUNTIF(B16:J18,"3/2")+5*COUNTIF(B16:J18,"5/-")+2*COUNTIF(B16:J18,"2/3")+1*COUNTIF(B16:J18,"1/4")+0*COUNTIF(B16:J18,"0/5")</f>
        <v>3</v>
      </c>
      <c r="N16" s="69">
        <f>0*COUNTIF(B16:J18,"5/0")+1*COUNTIF(B16:J18,"4/1")+2*COUNTIF(B16:J18,"3/2")+3*COUNTIF(B16:J18,"2/3")+4*COUNTIF(B16:J18,"1/4")+5*COUNTIF(B16:J18,"0/5")+5*COUNTIF(B16:J18,"-/5")</f>
        <v>12</v>
      </c>
      <c r="O16" s="55">
        <f>RANK(K16,K$4:K$30)</f>
        <v>4</v>
      </c>
      <c r="P16" s="13"/>
    </row>
    <row r="17" spans="1:20" x14ac:dyDescent="0.25">
      <c r="A17" s="76"/>
      <c r="B17" s="53"/>
      <c r="C17" s="53"/>
      <c r="D17" s="53"/>
      <c r="E17" s="53"/>
      <c r="F17" s="58"/>
      <c r="G17" s="53"/>
      <c r="H17" s="53"/>
      <c r="I17" s="53"/>
      <c r="J17" s="73"/>
      <c r="K17" s="61"/>
      <c r="L17" s="64"/>
      <c r="M17" s="67"/>
      <c r="N17" s="70"/>
      <c r="O17" s="56"/>
      <c r="P17" s="5"/>
    </row>
    <row r="18" spans="1:20" x14ac:dyDescent="0.25">
      <c r="A18" s="77"/>
      <c r="B18" s="54"/>
      <c r="C18" s="54"/>
      <c r="D18" s="54"/>
      <c r="E18" s="54"/>
      <c r="F18" s="59"/>
      <c r="G18" s="54"/>
      <c r="H18" s="54"/>
      <c r="I18" s="54"/>
      <c r="J18" s="74"/>
      <c r="K18" s="62"/>
      <c r="L18" s="65"/>
      <c r="M18" s="68"/>
      <c r="N18" s="71"/>
      <c r="O18" s="50">
        <f>IFERROR(K16/SUM(M16:N18),0)</f>
        <v>0.39994000000000002</v>
      </c>
      <c r="P18" s="13"/>
    </row>
    <row r="19" spans="1:20" x14ac:dyDescent="0.25">
      <c r="A19" s="75" t="str">
        <f ca="1">G1</f>
        <v>Őrhidi Mátyás</v>
      </c>
      <c r="B19" s="52"/>
      <c r="C19" s="52"/>
      <c r="D19" s="52"/>
      <c r="E19" s="52"/>
      <c r="F19" s="52"/>
      <c r="G19" s="57"/>
      <c r="H19" s="52"/>
      <c r="I19" s="52"/>
      <c r="J19" s="72"/>
      <c r="K19" s="60">
        <f>5*(COUNTIF(B19:J21,"5/0")+COUNTIF(B19:J21,"4/1")+COUNTIF(B19:J21,"3/2")+COUNTIF(B19:J21,"5/-"))+3*COUNTIF(B19:J21,"2/3")+2*COUNTIF(B19:J21,"1/4")+COUNTIF(B19:J21,"0/5")+0.01*L19+0.0001*(M19-N19)</f>
        <v>0</v>
      </c>
      <c r="L19" s="63">
        <f>1*COUNTIF(B19:J21,"5/0")+1*COUNTIF(B19:J21,"4/1")+1*COUNTIF(B19:J21,"3/2")+1*COUNTIF(B19:J21,"5/-")+0*COUNTIF(B19:J21,"2/3")+0*COUNTIF(B19:J21,"1/4")+0*COUNTIF(B19:J21,"0/5")</f>
        <v>0</v>
      </c>
      <c r="M19" s="66">
        <f>5*COUNTIF(B19:J21,"5/0")+4*COUNTIF(B19:J21,"4/1")+3*COUNTIF(B19:J21,"3/2")+5*COUNTIF(B19:J21,"5/-")+2*COUNTIF(B19:J21,"2/3")+1*COUNTIF(B19:J21,"1/4")+0*COUNTIF(B19:J21,"0/5")</f>
        <v>0</v>
      </c>
      <c r="N19" s="69">
        <f>0*COUNTIF(B19:J21,"5/0")+1*COUNTIF(B19:J21,"4/1")+2*COUNTIF(B19:J21,"3/2")+3*COUNTIF(B19:J21,"2/3")+4*COUNTIF(B19:J21,"1/4")+5*COUNTIF(B19:J21,"0/5")+5*COUNTIF(B19:J21,"-/5")</f>
        <v>0</v>
      </c>
      <c r="O19" s="55">
        <f>RANK(K19,K$4:K$30)</f>
        <v>6</v>
      </c>
      <c r="P19" s="13"/>
      <c r="R19" s="6"/>
    </row>
    <row r="20" spans="1:20" x14ac:dyDescent="0.25">
      <c r="A20" s="76"/>
      <c r="B20" s="53"/>
      <c r="C20" s="53"/>
      <c r="D20" s="53"/>
      <c r="E20" s="53"/>
      <c r="F20" s="53"/>
      <c r="G20" s="58"/>
      <c r="H20" s="53"/>
      <c r="I20" s="53"/>
      <c r="J20" s="73"/>
      <c r="K20" s="61"/>
      <c r="L20" s="64"/>
      <c r="M20" s="67"/>
      <c r="N20" s="70"/>
      <c r="O20" s="56"/>
      <c r="P20" s="2"/>
      <c r="R20" s="6"/>
    </row>
    <row r="21" spans="1:20" x14ac:dyDescent="0.25">
      <c r="A21" s="77"/>
      <c r="B21" s="54"/>
      <c r="C21" s="54"/>
      <c r="D21" s="54"/>
      <c r="E21" s="54"/>
      <c r="F21" s="54"/>
      <c r="G21" s="59"/>
      <c r="H21" s="54"/>
      <c r="I21" s="54"/>
      <c r="J21" s="74"/>
      <c r="K21" s="62"/>
      <c r="L21" s="65"/>
      <c r="M21" s="68"/>
      <c r="N21" s="71"/>
      <c r="O21" s="50">
        <f>IFERROR(K19/SUM(M19:N21),0)</f>
        <v>0</v>
      </c>
      <c r="P21" s="13"/>
    </row>
    <row r="22" spans="1:20" x14ac:dyDescent="0.25">
      <c r="A22" s="75" t="str">
        <f ca="1">H1</f>
        <v>Szöllösi Imre</v>
      </c>
      <c r="B22" s="52"/>
      <c r="C22" s="52" t="s">
        <v>145</v>
      </c>
      <c r="D22" s="52"/>
      <c r="E22" s="52"/>
      <c r="F22" s="52"/>
      <c r="G22" s="52"/>
      <c r="H22" s="57"/>
      <c r="I22" s="52"/>
      <c r="J22" s="72"/>
      <c r="K22" s="60">
        <f>5*(COUNTIF(B22:J24,"5/0")+COUNTIF(B22:J24,"4/1")+COUNTIF(B22:J24,"3/2")+COUNTIF(B22:J24,"5/-"))+3*COUNTIF(B22:J24,"2/3")+2*COUNTIF(B22:J24,"1/4")+COUNTIF(B22:J24,"0/5")+0.01*L22+0.0001*(M22-N22)</f>
        <v>5.0104999999999995</v>
      </c>
      <c r="L22" s="63">
        <f>1*COUNTIF(B22:J24,"5/0")+1*COUNTIF(B22:J24,"4/1")+1*COUNTIF(B22:J24,"3/2")+1*COUNTIF(B22:J24,"5/-")+0*COUNTIF(B22:J24,"2/3")+0*COUNTIF(B22:J24,"1/4")+0*COUNTIF(B22:J24,"0/5")</f>
        <v>1</v>
      </c>
      <c r="M22" s="66">
        <f>5*COUNTIF(B22:J24,"5/0")+4*COUNTIF(B22:J24,"4/1")+3*COUNTIF(B22:J24,"3/2")+5*COUNTIF(B22:J24,"5/-")+2*COUNTIF(B22:J24,"2/3")+1*COUNTIF(B22:J24,"1/4")+0*COUNTIF(B22:J24,"0/5")</f>
        <v>5</v>
      </c>
      <c r="N22" s="69">
        <f>0*COUNTIF(B22:J24,"5/0")+1*COUNTIF(B22:J24,"4/1")+2*COUNTIF(B22:J24,"3/2")+3*COUNTIF(B22:J24,"2/3")+4*COUNTIF(B22:J24,"1/4")+5*COUNTIF(B22:J24,"0/5")+5*COUNTIF(B22:J24,"-/5")</f>
        <v>0</v>
      </c>
      <c r="O22" s="55">
        <f>RANK(K22,K$4:K$30)</f>
        <v>5</v>
      </c>
      <c r="P22" s="13"/>
    </row>
    <row r="23" spans="1:20" x14ac:dyDescent="0.25">
      <c r="A23" s="76"/>
      <c r="B23" s="53"/>
      <c r="C23" s="53"/>
      <c r="D23" s="53"/>
      <c r="E23" s="53"/>
      <c r="F23" s="53"/>
      <c r="G23" s="53"/>
      <c r="H23" s="58"/>
      <c r="I23" s="53"/>
      <c r="J23" s="73"/>
      <c r="K23" s="61"/>
      <c r="L23" s="64"/>
      <c r="M23" s="67"/>
      <c r="N23" s="70"/>
      <c r="O23" s="56"/>
      <c r="P23" s="2"/>
      <c r="R23" s="10"/>
      <c r="T23" s="4"/>
    </row>
    <row r="24" spans="1:20" x14ac:dyDescent="0.25">
      <c r="A24" s="77"/>
      <c r="B24" s="54"/>
      <c r="C24" s="54"/>
      <c r="D24" s="54"/>
      <c r="E24" s="54"/>
      <c r="F24" s="54"/>
      <c r="G24" s="54"/>
      <c r="H24" s="59"/>
      <c r="I24" s="54"/>
      <c r="J24" s="74"/>
      <c r="K24" s="62"/>
      <c r="L24" s="65"/>
      <c r="M24" s="68"/>
      <c r="N24" s="71"/>
      <c r="O24" s="50">
        <f>IFERROR(K22/SUM(M22:N24),0)</f>
        <v>1.0021</v>
      </c>
      <c r="P24" s="13"/>
    </row>
    <row r="25" spans="1:20" hidden="1" x14ac:dyDescent="0.25">
      <c r="A25" s="75" t="e">
        <f ca="1">I1</f>
        <v>#N/A</v>
      </c>
      <c r="B25" s="52"/>
      <c r="C25" s="52"/>
      <c r="D25" s="52"/>
      <c r="E25" s="52"/>
      <c r="F25" s="52"/>
      <c r="G25" s="52"/>
      <c r="H25" s="52"/>
      <c r="I25" s="57"/>
      <c r="J25" s="72"/>
      <c r="K25" s="60">
        <f>5*(COUNTIF(B25:J27,"5/0")+COUNTIF(B25:J27,"4/1")+COUNTIF(B25:J27,"3/2")+COUNTIF(B25:J27,"5/-"))+3*COUNTIF(B25:J27,"2/3")+2*COUNTIF(B25:J27,"1/4")+COUNTIF(B25:J27,"0/5")+0.01*L25+0.0001*(M25-N25)</f>
        <v>0</v>
      </c>
      <c r="L25" s="63">
        <f>1*COUNTIF(B25:J27,"5/0")+1*COUNTIF(B25:J27,"4/1")+1*COUNTIF(B25:J27,"3/2")+1*COUNTIF(B25:J27,"5/-")+0*COUNTIF(B25:J27,"2/3")+0*COUNTIF(B25:J27,"1/4")+0*COUNTIF(B25:J27,"0/5")</f>
        <v>0</v>
      </c>
      <c r="M25" s="66">
        <f>5*COUNTIF(B25:J27,"5/0")+4*COUNTIF(B25:J27,"4/1")+3*COUNTIF(B25:J27,"3/2")+5*COUNTIF(B25:J27,"5/-")+2*COUNTIF(B25:J27,"2/3")+1*COUNTIF(B25:J27,"1/4")+0*COUNTIF(B25:J27,"0/5")</f>
        <v>0</v>
      </c>
      <c r="N25" s="69">
        <f>0*COUNTIF(B25:J27,"5/0")+1*COUNTIF(B25:J27,"4/1")+2*COUNTIF(B25:J27,"3/2")+3*COUNTIF(B25:J27,"2/3")+4*COUNTIF(B25:J27,"1/4")+5*COUNTIF(B25:J27,"0/5")+5*COUNTIF(B25:J27,"-/5")</f>
        <v>0</v>
      </c>
      <c r="O25" s="55"/>
      <c r="P25" s="13"/>
    </row>
    <row r="26" spans="1:20" hidden="1" x14ac:dyDescent="0.25">
      <c r="A26" s="76"/>
      <c r="B26" s="53"/>
      <c r="C26" s="53"/>
      <c r="D26" s="53"/>
      <c r="E26" s="53"/>
      <c r="F26" s="53"/>
      <c r="G26" s="53"/>
      <c r="H26" s="53"/>
      <c r="I26" s="58"/>
      <c r="J26" s="73"/>
      <c r="K26" s="61"/>
      <c r="L26" s="64"/>
      <c r="M26" s="67"/>
      <c r="N26" s="70"/>
      <c r="O26" s="56"/>
      <c r="P26" s="3"/>
    </row>
    <row r="27" spans="1:20" hidden="1" x14ac:dyDescent="0.25">
      <c r="A27" s="77"/>
      <c r="B27" s="54"/>
      <c r="C27" s="54"/>
      <c r="D27" s="54"/>
      <c r="E27" s="54"/>
      <c r="F27" s="54"/>
      <c r="G27" s="54"/>
      <c r="H27" s="54"/>
      <c r="I27" s="59"/>
      <c r="J27" s="74"/>
      <c r="K27" s="62"/>
      <c r="L27" s="65"/>
      <c r="M27" s="68"/>
      <c r="N27" s="71"/>
      <c r="O27" s="50">
        <f>IFERROR(K25/SUM(M25:N27),0)</f>
        <v>0</v>
      </c>
      <c r="P27" s="13"/>
    </row>
    <row r="28" spans="1:20" ht="15" hidden="1" customHeight="1" x14ac:dyDescent="0.25">
      <c r="A28" s="75" t="e">
        <f ca="1">J1</f>
        <v>#N/A</v>
      </c>
      <c r="B28" s="52"/>
      <c r="C28" s="52"/>
      <c r="D28" s="52"/>
      <c r="E28" s="52"/>
      <c r="F28" s="52"/>
      <c r="G28" s="52"/>
      <c r="H28" s="52"/>
      <c r="I28" s="52"/>
      <c r="J28" s="57"/>
      <c r="K28" s="60">
        <f>5*(COUNTIF(B28:J30,"5/0")+COUNTIF(B28:J30,"4/1")+COUNTIF(B28:J30,"3/2")+COUNTIF(B28:J30,"5/-"))+3*COUNTIF(B28:J30,"2/3")+2*COUNTIF(B28:J30,"1/4")+COUNTIF(B28:J30,"0/5")+0.01*L28+0.0001*(M28-N28)</f>
        <v>0</v>
      </c>
      <c r="L28" s="63">
        <f>1*COUNTIF(B28:J30,"5/0")+1*COUNTIF(B28:J30,"4/1")+1*COUNTIF(B28:J30,"3/2")+1*COUNTIF(B28:J30,"5/-")+0*COUNTIF(B28:J30,"2/3")+0*COUNTIF(B28:J30,"1/4")+0*COUNTIF(B28:J30,"0/5")</f>
        <v>0</v>
      </c>
      <c r="M28" s="66">
        <f>5*COUNTIF(B28:J30,"5/0")+4*COUNTIF(B28:J30,"4/1")+3*COUNTIF(B28:J30,"3/2")+5*COUNTIF(B28:J30,"5/-")+2*COUNTIF(B28:J30,"2/3")+1*COUNTIF(B28:J30,"1/4")+0*COUNTIF(B28:J30,"0/5")</f>
        <v>0</v>
      </c>
      <c r="N28" s="69">
        <f>0*COUNTIF(B28:J30,"5/0")+1*COUNTIF(B28:J30,"4/1")+2*COUNTIF(B28:J30,"3/2")+3*COUNTIF(B28:J30,"2/3")+4*COUNTIF(B28:J30,"1/4")+5*COUNTIF(B28:J30,"0/5")+5*COUNTIF(B28:J30,"-/5")</f>
        <v>0</v>
      </c>
      <c r="O28" s="55"/>
      <c r="P28" s="13"/>
    </row>
    <row r="29" spans="1:20" ht="15" hidden="1" customHeight="1" x14ac:dyDescent="0.25">
      <c r="A29" s="76"/>
      <c r="B29" s="53"/>
      <c r="C29" s="53"/>
      <c r="D29" s="53"/>
      <c r="E29" s="53"/>
      <c r="F29" s="53"/>
      <c r="G29" s="53"/>
      <c r="H29" s="53"/>
      <c r="I29" s="53"/>
      <c r="J29" s="58"/>
      <c r="K29" s="61"/>
      <c r="L29" s="64"/>
      <c r="M29" s="67"/>
      <c r="N29" s="70"/>
      <c r="O29" s="56"/>
      <c r="P29" s="3"/>
    </row>
    <row r="30" spans="1:20" ht="15" hidden="1" customHeight="1" x14ac:dyDescent="0.25">
      <c r="A30" s="77"/>
      <c r="B30" s="54"/>
      <c r="C30" s="54"/>
      <c r="D30" s="54"/>
      <c r="E30" s="54"/>
      <c r="F30" s="54"/>
      <c r="G30" s="54"/>
      <c r="H30" s="54"/>
      <c r="I30" s="54"/>
      <c r="J30" s="59"/>
      <c r="K30" s="62"/>
      <c r="L30" s="65"/>
      <c r="M30" s="68"/>
      <c r="N30" s="71"/>
      <c r="O30" s="50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9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8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C4" sqref="C4:C6"/>
    </sheetView>
  </sheetViews>
  <sheetFormatPr defaultRowHeight="15" x14ac:dyDescent="0.25"/>
  <cols>
    <col min="1" max="8" width="12.140625" customWidth="1"/>
    <col min="9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31"/>
      <c r="B1" s="75" t="str">
        <f t="shared" ref="B1:J1" ca="1" si="0">VLOOKUP(CONCATENATE(LEFT($A$2,1),COLUMN()-1),nevezettek,3,FALSE)</f>
        <v>Balikó Tamás</v>
      </c>
      <c r="C1" s="75" t="str">
        <f t="shared" ca="1" si="0"/>
        <v>Hartmann Csaba</v>
      </c>
      <c r="D1" s="75" t="str">
        <f t="shared" ca="1" si="0"/>
        <v>Hovanyecz András</v>
      </c>
      <c r="E1" s="75" t="str">
        <f t="shared" ca="1" si="0"/>
        <v>Kocsis Tamás</v>
      </c>
      <c r="F1" s="75" t="str">
        <f t="shared" ca="1" si="0"/>
        <v>Lajtai László</v>
      </c>
      <c r="G1" s="75" t="str">
        <f t="shared" ca="1" si="0"/>
        <v>Makkai Bonifác </v>
      </c>
      <c r="H1" s="75" t="str">
        <f t="shared" ca="1" si="0"/>
        <v>Tibor Z. Petényi</v>
      </c>
      <c r="I1" s="75" t="e">
        <f t="shared" ca="1" si="0"/>
        <v>#N/A</v>
      </c>
      <c r="J1" s="84" t="e">
        <f t="shared" ca="1" si="0"/>
        <v>#N/A</v>
      </c>
      <c r="K1" s="87" t="s">
        <v>43</v>
      </c>
      <c r="L1" s="90" t="s">
        <v>74</v>
      </c>
      <c r="M1" s="93" t="s">
        <v>73</v>
      </c>
      <c r="N1" s="78" t="s">
        <v>80</v>
      </c>
      <c r="O1" s="81" t="s">
        <v>502</v>
      </c>
      <c r="P1" s="7"/>
    </row>
    <row r="2" spans="1:21" x14ac:dyDescent="0.25">
      <c r="A2" s="32" t="str">
        <f ca="1">RIGHT(CELL("filename",A1),6)</f>
        <v>F liga</v>
      </c>
      <c r="B2" s="76"/>
      <c r="C2" s="76"/>
      <c r="D2" s="76"/>
      <c r="E2" s="76"/>
      <c r="F2" s="76"/>
      <c r="G2" s="76"/>
      <c r="H2" s="76"/>
      <c r="I2" s="76"/>
      <c r="J2" s="85"/>
      <c r="K2" s="88"/>
      <c r="L2" s="91"/>
      <c r="M2" s="94"/>
      <c r="N2" s="79"/>
      <c r="O2" s="82"/>
      <c r="P2" s="7"/>
      <c r="Q2" s="34"/>
    </row>
    <row r="3" spans="1:21" x14ac:dyDescent="0.25">
      <c r="A3" s="33">
        <f ca="1">COUNTIF(Elérhetőségek!F:F,LEFT(A2,1))</f>
        <v>7</v>
      </c>
      <c r="B3" s="77"/>
      <c r="C3" s="77"/>
      <c r="D3" s="77"/>
      <c r="E3" s="77"/>
      <c r="F3" s="77"/>
      <c r="G3" s="77"/>
      <c r="H3" s="77"/>
      <c r="I3" s="77"/>
      <c r="J3" s="86"/>
      <c r="K3" s="89"/>
      <c r="L3" s="92"/>
      <c r="M3" s="95"/>
      <c r="N3" s="80"/>
      <c r="O3" s="83"/>
      <c r="P3" s="7"/>
      <c r="Q3" s="35"/>
    </row>
    <row r="4" spans="1:21" ht="15" customHeight="1" x14ac:dyDescent="0.25">
      <c r="A4" s="75" t="str">
        <f ca="1">B1</f>
        <v>Balikó Tamás</v>
      </c>
      <c r="B4" s="57"/>
      <c r="C4" s="52" t="s">
        <v>78</v>
      </c>
      <c r="D4" s="52"/>
      <c r="E4" s="52" t="s">
        <v>79</v>
      </c>
      <c r="F4" s="52"/>
      <c r="G4" s="52"/>
      <c r="H4" s="52" t="s">
        <v>79</v>
      </c>
      <c r="I4" s="52"/>
      <c r="J4" s="72"/>
      <c r="K4" s="60">
        <f>5*(COUNTIF(B4:J6,"5/0")+COUNTIF(B4:J6,"4/1")+COUNTIF(B4:J6,"3/2")+COUNTIF(B4:J6,"5/-"))+3*COUNTIF(B4:J6,"2/3")+2*COUNTIF(B4:J6,"1/4")+COUNTIF(B4:J6,"0/5")+0.01*L4+0.0001*(M4-N4)</f>
        <v>11.0099</v>
      </c>
      <c r="L4" s="63">
        <f>1*COUNTIF(B4:J6,"5/0")+1*COUNTIF(B4:J6,"4/1")+1*COUNTIF(B4:J6,"3/2")+1*COUNTIF(B4:J6,"5/-")+0*COUNTIF(B4:J6,"2/3")+0*COUNTIF(B4:J6,"1/4")+0*COUNTIF(B4:J6,"0/5")</f>
        <v>1</v>
      </c>
      <c r="M4" s="66">
        <f>5*COUNTIF(B4:J6,"5/0")+4*COUNTIF(B4:J6,"4/1")+3*COUNTIF(B4:J6,"3/2")+5*COUNTIF(B4:J6,"5/-")+2*COUNTIF(B4:J6,"2/3")+1*COUNTIF(B4:J6,"1/4")+0*COUNTIF(B4:J6,"0/5")</f>
        <v>7</v>
      </c>
      <c r="N4" s="69">
        <f>0*COUNTIF(B4:J6,"5/0")+1*COUNTIF(B4:J6,"4/1")+2*COUNTIF(B4:J6,"3/2")+3*COUNTIF(B4:J6,"2/3")+4*COUNTIF(B4:J6,"1/4")+5*COUNTIF(B4:J6,"0/5")+5*COUNTIF(B4:J6,"-/5")</f>
        <v>8</v>
      </c>
      <c r="O4" s="55">
        <f>RANK(K4,K$4:K$30)</f>
        <v>3</v>
      </c>
      <c r="P4" s="12"/>
    </row>
    <row r="5" spans="1:21" x14ac:dyDescent="0.25">
      <c r="A5" s="76"/>
      <c r="B5" s="58"/>
      <c r="C5" s="53"/>
      <c r="D5" s="53"/>
      <c r="E5" s="53"/>
      <c r="F5" s="53"/>
      <c r="G5" s="53"/>
      <c r="H5" s="53"/>
      <c r="I5" s="53"/>
      <c r="J5" s="73"/>
      <c r="K5" s="61"/>
      <c r="L5" s="64"/>
      <c r="M5" s="67"/>
      <c r="N5" s="70"/>
      <c r="O5" s="56"/>
      <c r="P5" s="5"/>
      <c r="T5" s="30"/>
      <c r="U5" s="30"/>
    </row>
    <row r="6" spans="1:21" x14ac:dyDescent="0.25">
      <c r="A6" s="77"/>
      <c r="B6" s="59"/>
      <c r="C6" s="54"/>
      <c r="D6" s="54"/>
      <c r="E6" s="54"/>
      <c r="F6" s="54"/>
      <c r="G6" s="54"/>
      <c r="H6" s="54"/>
      <c r="I6" s="54"/>
      <c r="J6" s="74"/>
      <c r="K6" s="62"/>
      <c r="L6" s="65"/>
      <c r="M6" s="68"/>
      <c r="N6" s="71"/>
      <c r="O6" s="50">
        <f>IFERROR(K4/SUM(M4:N6),0)</f>
        <v>0.73399333333333339</v>
      </c>
      <c r="P6" s="13"/>
    </row>
    <row r="7" spans="1:21" x14ac:dyDescent="0.25">
      <c r="A7" s="75" t="str">
        <f ca="1">C1</f>
        <v>Hartmann Csaba</v>
      </c>
      <c r="B7" s="52" t="s">
        <v>79</v>
      </c>
      <c r="C7" s="57"/>
      <c r="D7" s="52"/>
      <c r="E7" s="52" t="s">
        <v>150</v>
      </c>
      <c r="F7" s="52"/>
      <c r="G7" s="52"/>
      <c r="H7" s="52" t="s">
        <v>150</v>
      </c>
      <c r="I7" s="52"/>
      <c r="J7" s="72"/>
      <c r="K7" s="60">
        <f>5*(COUNTIF(B7:J9,"5/0")+COUNTIF(B7:J9,"4/1")+COUNTIF(B7:J9,"3/2")+COUNTIF(B7:J9,"5/-"))+3*COUNTIF(B7:J9,"2/3")+2*COUNTIF(B7:J9,"1/4")+COUNTIF(B7:J9,"0/5")+0.01*L7+0.0001*(M7-N7)</f>
        <v>6.9992999999999999</v>
      </c>
      <c r="L7" s="63">
        <f>1*COUNTIF(B7:J9,"5/0")+1*COUNTIF(B7:J9,"4/1")+1*COUNTIF(B7:J9,"3/2")+1*COUNTIF(B7:J9,"5/-")+0*COUNTIF(B7:J9,"2/3")+0*COUNTIF(B7:J9,"1/4")+0*COUNTIF(B7:J9,"0/5")</f>
        <v>0</v>
      </c>
      <c r="M7" s="66">
        <f>5*COUNTIF(B7:J9,"5/0")+4*COUNTIF(B7:J9,"4/1")+3*COUNTIF(B7:J9,"3/2")+5*COUNTIF(B7:J9,"5/-")+2*COUNTIF(B7:J9,"2/3")+1*COUNTIF(B7:J9,"1/4")+0*COUNTIF(B7:J9,"0/5")</f>
        <v>4</v>
      </c>
      <c r="N7" s="69">
        <f>0*COUNTIF(B7:J9,"5/0")+1*COUNTIF(B7:J9,"4/1")+2*COUNTIF(B7:J9,"3/2")+3*COUNTIF(B7:J9,"2/3")+4*COUNTIF(B7:J9,"1/4")+5*COUNTIF(B7:J9,"0/5")+5*COUNTIF(B7:J9,"-/5")</f>
        <v>11</v>
      </c>
      <c r="O7" s="55">
        <f>RANK(K7,K$4:K$30)</f>
        <v>4</v>
      </c>
      <c r="P7" s="13"/>
      <c r="R7" s="6"/>
    </row>
    <row r="8" spans="1:21" x14ac:dyDescent="0.25">
      <c r="A8" s="76"/>
      <c r="B8" s="53"/>
      <c r="C8" s="58"/>
      <c r="D8" s="53"/>
      <c r="E8" s="53"/>
      <c r="F8" s="53"/>
      <c r="G8" s="53"/>
      <c r="H8" s="53"/>
      <c r="I8" s="53"/>
      <c r="J8" s="73"/>
      <c r="K8" s="61"/>
      <c r="L8" s="64"/>
      <c r="M8" s="67"/>
      <c r="N8" s="70"/>
      <c r="O8" s="56"/>
      <c r="P8" s="3"/>
      <c r="R8" s="6"/>
      <c r="T8" s="30"/>
      <c r="U8" s="30"/>
    </row>
    <row r="9" spans="1:21" x14ac:dyDescent="0.25">
      <c r="A9" s="77"/>
      <c r="B9" s="54"/>
      <c r="C9" s="59"/>
      <c r="D9" s="54"/>
      <c r="E9" s="54"/>
      <c r="F9" s="54"/>
      <c r="G9" s="54"/>
      <c r="H9" s="54"/>
      <c r="I9" s="54"/>
      <c r="J9" s="74"/>
      <c r="K9" s="62"/>
      <c r="L9" s="65"/>
      <c r="M9" s="68"/>
      <c r="N9" s="71"/>
      <c r="O9" s="50">
        <f>IFERROR(K7/SUM(M7:N9),0)</f>
        <v>0.46661999999999998</v>
      </c>
      <c r="P9" s="13"/>
      <c r="R9" s="11"/>
    </row>
    <row r="10" spans="1:21" x14ac:dyDescent="0.25">
      <c r="A10" s="75" t="str">
        <f ca="1">D1</f>
        <v>Hovanyecz András</v>
      </c>
      <c r="B10" s="52"/>
      <c r="C10" s="52"/>
      <c r="D10" s="57"/>
      <c r="E10" s="52"/>
      <c r="F10" s="52"/>
      <c r="G10" s="52"/>
      <c r="H10" s="52" t="s">
        <v>78</v>
      </c>
      <c r="I10" s="52"/>
      <c r="J10" s="72"/>
      <c r="K10" s="60">
        <f>5*(COUNTIF(B10:J12,"5/0")+COUNTIF(B10:J12,"4/1")+COUNTIF(B10:J12,"3/2")+COUNTIF(B10:J12,"5/-"))+3*COUNTIF(B10:J12,"2/3")+2*COUNTIF(B10:J12,"1/4")+COUNTIF(B10:J12,"0/5")+0.01*L10+0.0001*(M10-N10)</f>
        <v>5.0100999999999996</v>
      </c>
      <c r="L10" s="63">
        <f>1*COUNTIF(B10:J12,"5/0")+1*COUNTIF(B10:J12,"4/1")+1*COUNTIF(B10:J12,"3/2")+1*COUNTIF(B10:J12,"5/-")+0*COUNTIF(B10:J12,"2/3")+0*COUNTIF(B10:J12,"1/4")+0*COUNTIF(B10:J12,"0/5")</f>
        <v>1</v>
      </c>
      <c r="M10" s="66">
        <f>5*COUNTIF(B10:J12,"5/0")+4*COUNTIF(B10:J12,"4/1")+3*COUNTIF(B10:J12,"3/2")+5*COUNTIF(B10:J12,"5/-")+2*COUNTIF(B10:J12,"2/3")+1*COUNTIF(B10:J12,"1/4")+0*COUNTIF(B10:J12,"0/5")</f>
        <v>3</v>
      </c>
      <c r="N10" s="69">
        <f>0*COUNTIF(B10:J12,"5/0")+1*COUNTIF(B10:J12,"4/1")+2*COUNTIF(B10:J12,"3/2")+3*COUNTIF(B10:J12,"2/3")+4*COUNTIF(B10:J12,"1/4")+5*COUNTIF(B10:J12,"0/5")+5*COUNTIF(B10:J12,"-/5")</f>
        <v>2</v>
      </c>
      <c r="O10" s="55">
        <f>RANK(K10,K$4:K$30)</f>
        <v>5</v>
      </c>
      <c r="P10" s="13"/>
    </row>
    <row r="11" spans="1:21" x14ac:dyDescent="0.25">
      <c r="A11" s="76"/>
      <c r="B11" s="53"/>
      <c r="C11" s="53"/>
      <c r="D11" s="58"/>
      <c r="E11" s="53"/>
      <c r="F11" s="53"/>
      <c r="G11" s="53"/>
      <c r="H11" s="53"/>
      <c r="I11" s="53"/>
      <c r="J11" s="73"/>
      <c r="K11" s="61"/>
      <c r="L11" s="64"/>
      <c r="M11" s="67"/>
      <c r="N11" s="70"/>
      <c r="O11" s="56"/>
      <c r="P11" s="2"/>
      <c r="R11" s="9"/>
      <c r="S11" s="1"/>
    </row>
    <row r="12" spans="1:21" x14ac:dyDescent="0.25">
      <c r="A12" s="77"/>
      <c r="B12" s="54"/>
      <c r="C12" s="54"/>
      <c r="D12" s="59"/>
      <c r="E12" s="54"/>
      <c r="F12" s="54"/>
      <c r="G12" s="54"/>
      <c r="H12" s="54"/>
      <c r="I12" s="54"/>
      <c r="J12" s="74"/>
      <c r="K12" s="62"/>
      <c r="L12" s="65"/>
      <c r="M12" s="68"/>
      <c r="N12" s="71"/>
      <c r="O12" s="50">
        <f>IFERROR(K10/SUM(M10:N12),0)</f>
        <v>1.0020199999999999</v>
      </c>
      <c r="P12" s="13"/>
    </row>
    <row r="13" spans="1:21" x14ac:dyDescent="0.25">
      <c r="A13" s="75" t="str">
        <f ca="1">E1</f>
        <v>Kocsis Tamás</v>
      </c>
      <c r="B13" s="52" t="s">
        <v>78</v>
      </c>
      <c r="C13" s="52" t="s">
        <v>149</v>
      </c>
      <c r="D13" s="52"/>
      <c r="E13" s="57"/>
      <c r="F13" s="52" t="s">
        <v>149</v>
      </c>
      <c r="G13" s="52"/>
      <c r="H13" s="52" t="s">
        <v>146</v>
      </c>
      <c r="I13" s="52"/>
      <c r="J13" s="72"/>
      <c r="K13" s="60">
        <f>5*(COUNTIF(B13:J15,"5/0")+COUNTIF(B13:J15,"4/1")+COUNTIF(B13:J15,"3/2")+COUNTIF(B13:J15,"5/-"))+3*COUNTIF(B13:J15,"2/3")+2*COUNTIF(B13:J15,"1/4")+COUNTIF(B13:J15,"0/5")+0.01*L13+0.0001*(M13-N13)</f>
        <v>16.030200000000001</v>
      </c>
      <c r="L13" s="63">
        <f>1*COUNTIF(B13:J15,"5/0")+1*COUNTIF(B13:J15,"4/1")+1*COUNTIF(B13:J15,"3/2")+1*COUNTIF(B13:J15,"5/-")+0*COUNTIF(B13:J15,"2/3")+0*COUNTIF(B13:J15,"1/4")+0*COUNTIF(B13:J15,"0/5")</f>
        <v>3</v>
      </c>
      <c r="M13" s="66">
        <f>5*COUNTIF(B13:J15,"5/0")+4*COUNTIF(B13:J15,"4/1")+3*COUNTIF(B13:J15,"3/2")+5*COUNTIF(B13:J15,"5/-")+2*COUNTIF(B13:J15,"2/3")+1*COUNTIF(B13:J15,"1/4")+0*COUNTIF(B13:J15,"0/5")</f>
        <v>11</v>
      </c>
      <c r="N13" s="69">
        <f>0*COUNTIF(B13:J15,"5/0")+1*COUNTIF(B13:J15,"4/1")+2*COUNTIF(B13:J15,"3/2")+3*COUNTIF(B13:J15,"2/3")+4*COUNTIF(B13:J15,"1/4")+5*COUNTIF(B13:J15,"0/5")+5*COUNTIF(B13:J15,"-/5")</f>
        <v>9</v>
      </c>
      <c r="O13" s="55">
        <f>RANK(K13,K$4:K$30)</f>
        <v>2</v>
      </c>
      <c r="P13" s="13"/>
    </row>
    <row r="14" spans="1:21" x14ac:dyDescent="0.25">
      <c r="A14" s="76"/>
      <c r="B14" s="53"/>
      <c r="C14" s="53"/>
      <c r="D14" s="53"/>
      <c r="E14" s="58"/>
      <c r="F14" s="53"/>
      <c r="G14" s="53"/>
      <c r="H14" s="53"/>
      <c r="I14" s="53"/>
      <c r="J14" s="73"/>
      <c r="K14" s="61"/>
      <c r="L14" s="64"/>
      <c r="M14" s="67"/>
      <c r="N14" s="70"/>
      <c r="O14" s="56"/>
      <c r="P14" s="5"/>
      <c r="R14" s="9"/>
      <c r="T14" s="30"/>
      <c r="U14" s="30"/>
    </row>
    <row r="15" spans="1:21" x14ac:dyDescent="0.25">
      <c r="A15" s="77"/>
      <c r="B15" s="54"/>
      <c r="C15" s="54"/>
      <c r="D15" s="54"/>
      <c r="E15" s="59"/>
      <c r="F15" s="54"/>
      <c r="G15" s="54"/>
      <c r="H15" s="54"/>
      <c r="I15" s="54"/>
      <c r="J15" s="74"/>
      <c r="K15" s="62"/>
      <c r="L15" s="65"/>
      <c r="M15" s="68"/>
      <c r="N15" s="71"/>
      <c r="O15" s="50">
        <f>IFERROR(K13/SUM(M13:N15),0)</f>
        <v>0.80151000000000006</v>
      </c>
      <c r="P15" s="13"/>
    </row>
    <row r="16" spans="1:21" x14ac:dyDescent="0.25">
      <c r="A16" s="75" t="str">
        <f ca="1">F1</f>
        <v>Lajtai László</v>
      </c>
      <c r="B16" s="52"/>
      <c r="C16" s="52"/>
      <c r="D16" s="52"/>
      <c r="E16" s="52" t="s">
        <v>150</v>
      </c>
      <c r="F16" s="57"/>
      <c r="G16" s="52"/>
      <c r="H16" s="52" t="s">
        <v>146</v>
      </c>
      <c r="I16" s="52"/>
      <c r="J16" s="72"/>
      <c r="K16" s="60">
        <f>5*(COUNTIF(B16:J18,"5/0")+COUNTIF(B16:J18,"4/1")+COUNTIF(B16:J18,"3/2")+COUNTIF(B16:J18,"5/-"))+3*COUNTIF(B16:J18,"2/3")+2*COUNTIF(B16:J18,"1/4")+COUNTIF(B16:J18,"0/5")+0.01*L16+0.0001*(M16-N16)</f>
        <v>2.9992000000000001</v>
      </c>
      <c r="L16" s="63">
        <f>1*COUNTIF(B16:J18,"5/0")+1*COUNTIF(B16:J18,"4/1")+1*COUNTIF(B16:J18,"3/2")+1*COUNTIF(B16:J18,"5/-")+0*COUNTIF(B16:J18,"2/3")+0*COUNTIF(B16:J18,"1/4")+0*COUNTIF(B16:J18,"0/5")</f>
        <v>0</v>
      </c>
      <c r="M16" s="66">
        <f>5*COUNTIF(B16:J18,"5/0")+4*COUNTIF(B16:J18,"4/1")+3*COUNTIF(B16:J18,"3/2")+5*COUNTIF(B16:J18,"5/-")+2*COUNTIF(B16:J18,"2/3")+1*COUNTIF(B16:J18,"1/4")+0*COUNTIF(B16:J18,"0/5")</f>
        <v>1</v>
      </c>
      <c r="N16" s="69">
        <f>0*COUNTIF(B16:J18,"5/0")+1*COUNTIF(B16:J18,"4/1")+2*COUNTIF(B16:J18,"3/2")+3*COUNTIF(B16:J18,"2/3")+4*COUNTIF(B16:J18,"1/4")+5*COUNTIF(B16:J18,"0/5")+5*COUNTIF(B16:J18,"-/5")</f>
        <v>9</v>
      </c>
      <c r="O16" s="55">
        <f>RANK(K16,K$4:K$30)</f>
        <v>6</v>
      </c>
      <c r="P16" s="13"/>
    </row>
    <row r="17" spans="1:20" x14ac:dyDescent="0.25">
      <c r="A17" s="76"/>
      <c r="B17" s="53"/>
      <c r="C17" s="53"/>
      <c r="D17" s="53"/>
      <c r="E17" s="53"/>
      <c r="F17" s="58"/>
      <c r="G17" s="53"/>
      <c r="H17" s="53"/>
      <c r="I17" s="53"/>
      <c r="J17" s="73"/>
      <c r="K17" s="61"/>
      <c r="L17" s="64"/>
      <c r="M17" s="67"/>
      <c r="N17" s="70"/>
      <c r="O17" s="56"/>
      <c r="P17" s="5"/>
    </row>
    <row r="18" spans="1:20" x14ac:dyDescent="0.25">
      <c r="A18" s="77"/>
      <c r="B18" s="54"/>
      <c r="C18" s="54"/>
      <c r="D18" s="54"/>
      <c r="E18" s="54"/>
      <c r="F18" s="59"/>
      <c r="G18" s="54"/>
      <c r="H18" s="54"/>
      <c r="I18" s="54"/>
      <c r="J18" s="74"/>
      <c r="K18" s="62"/>
      <c r="L18" s="65"/>
      <c r="M18" s="68"/>
      <c r="N18" s="71"/>
      <c r="O18" s="50">
        <f>IFERROR(K16/SUM(M16:N18),0)</f>
        <v>0.29992000000000002</v>
      </c>
      <c r="P18" s="13"/>
    </row>
    <row r="19" spans="1:20" x14ac:dyDescent="0.25">
      <c r="A19" s="75" t="str">
        <f ca="1">G1</f>
        <v>Makkai Bonifác </v>
      </c>
      <c r="B19" s="52"/>
      <c r="C19" s="52"/>
      <c r="D19" s="52"/>
      <c r="E19" s="52"/>
      <c r="F19" s="52"/>
      <c r="G19" s="57"/>
      <c r="H19" s="52"/>
      <c r="I19" s="52"/>
      <c r="J19" s="72"/>
      <c r="K19" s="60">
        <f>5*(COUNTIF(B19:J21,"5/0")+COUNTIF(B19:J21,"4/1")+COUNTIF(B19:J21,"3/2")+COUNTIF(B19:J21,"5/-"))+3*COUNTIF(B19:J21,"2/3")+2*COUNTIF(B19:J21,"1/4")+COUNTIF(B19:J21,"0/5")+0.01*L19+0.0001*(M19-N19)</f>
        <v>0</v>
      </c>
      <c r="L19" s="63">
        <f>1*COUNTIF(B19:J21,"5/0")+1*COUNTIF(B19:J21,"4/1")+1*COUNTIF(B19:J21,"3/2")+1*COUNTIF(B19:J21,"5/-")+0*COUNTIF(B19:J21,"2/3")+0*COUNTIF(B19:J21,"1/4")+0*COUNTIF(B19:J21,"0/5")</f>
        <v>0</v>
      </c>
      <c r="M19" s="66">
        <f>5*COUNTIF(B19:J21,"5/0")+4*COUNTIF(B19:J21,"4/1")+3*COUNTIF(B19:J21,"3/2")+5*COUNTIF(B19:J21,"5/-")+2*COUNTIF(B19:J21,"2/3")+1*COUNTIF(B19:J21,"1/4")+0*COUNTIF(B19:J21,"0/5")</f>
        <v>0</v>
      </c>
      <c r="N19" s="69">
        <f>0*COUNTIF(B19:J21,"5/0")+1*COUNTIF(B19:J21,"4/1")+2*COUNTIF(B19:J21,"3/2")+3*COUNTIF(B19:J21,"2/3")+4*COUNTIF(B19:J21,"1/4")+5*COUNTIF(B19:J21,"0/5")+5*COUNTIF(B19:J21,"-/5")</f>
        <v>0</v>
      </c>
      <c r="O19" s="55">
        <f>RANK(K19,K$4:K$30)</f>
        <v>7</v>
      </c>
      <c r="P19" s="13"/>
      <c r="R19" s="6"/>
    </row>
    <row r="20" spans="1:20" x14ac:dyDescent="0.25">
      <c r="A20" s="76"/>
      <c r="B20" s="53"/>
      <c r="C20" s="53"/>
      <c r="D20" s="53"/>
      <c r="E20" s="53"/>
      <c r="F20" s="53"/>
      <c r="G20" s="58"/>
      <c r="H20" s="53"/>
      <c r="I20" s="53"/>
      <c r="J20" s="73"/>
      <c r="K20" s="61"/>
      <c r="L20" s="64"/>
      <c r="M20" s="67"/>
      <c r="N20" s="70"/>
      <c r="O20" s="56"/>
      <c r="P20" s="2"/>
      <c r="R20" s="6"/>
    </row>
    <row r="21" spans="1:20" x14ac:dyDescent="0.25">
      <c r="A21" s="77"/>
      <c r="B21" s="54"/>
      <c r="C21" s="54"/>
      <c r="D21" s="54"/>
      <c r="E21" s="54"/>
      <c r="F21" s="54"/>
      <c r="G21" s="59"/>
      <c r="H21" s="54"/>
      <c r="I21" s="54"/>
      <c r="J21" s="74"/>
      <c r="K21" s="62"/>
      <c r="L21" s="65"/>
      <c r="M21" s="68"/>
      <c r="N21" s="71"/>
      <c r="O21" s="50">
        <f>IFERROR(K19/SUM(M19:N21),0)</f>
        <v>0</v>
      </c>
      <c r="P21" s="13"/>
    </row>
    <row r="22" spans="1:20" x14ac:dyDescent="0.25">
      <c r="A22" s="75" t="str">
        <f ca="1">H1</f>
        <v>Tibor Z. Petényi</v>
      </c>
      <c r="B22" s="52" t="s">
        <v>78</v>
      </c>
      <c r="C22" s="52" t="s">
        <v>149</v>
      </c>
      <c r="D22" s="52" t="s">
        <v>79</v>
      </c>
      <c r="E22" s="52" t="s">
        <v>145</v>
      </c>
      <c r="F22" s="52" t="s">
        <v>145</v>
      </c>
      <c r="G22" s="52"/>
      <c r="H22" s="57"/>
      <c r="I22" s="52"/>
      <c r="J22" s="72"/>
      <c r="K22" s="60">
        <f>5*(COUNTIF(B22:J24,"5/0")+COUNTIF(B22:J24,"4/1")+COUNTIF(B22:J24,"3/2")+COUNTIF(B22:J24,"5/-"))+3*COUNTIF(B22:J24,"2/3")+2*COUNTIF(B22:J24,"1/4")+COUNTIF(B22:J24,"0/5")+0.01*L22+0.0001*(M22-N22)</f>
        <v>23.0413</v>
      </c>
      <c r="L22" s="63">
        <f>1*COUNTIF(B22:J24,"5/0")+1*COUNTIF(B22:J24,"4/1")+1*COUNTIF(B22:J24,"3/2")+1*COUNTIF(B22:J24,"5/-")+0*COUNTIF(B22:J24,"2/3")+0*COUNTIF(B22:J24,"1/4")+0*COUNTIF(B22:J24,"0/5")</f>
        <v>4</v>
      </c>
      <c r="M22" s="66">
        <f>5*COUNTIF(B22:J24,"5/0")+4*COUNTIF(B22:J24,"4/1")+3*COUNTIF(B22:J24,"3/2")+5*COUNTIF(B22:J24,"5/-")+2*COUNTIF(B22:J24,"2/3")+1*COUNTIF(B22:J24,"1/4")+0*COUNTIF(B22:J24,"0/5")</f>
        <v>19</v>
      </c>
      <c r="N22" s="69">
        <f>0*COUNTIF(B22:J24,"5/0")+1*COUNTIF(B22:J24,"4/1")+2*COUNTIF(B22:J24,"3/2")+3*COUNTIF(B22:J24,"2/3")+4*COUNTIF(B22:J24,"1/4")+5*COUNTIF(B22:J24,"0/5")+5*COUNTIF(B22:J24,"-/5")</f>
        <v>6</v>
      </c>
      <c r="O22" s="55">
        <f>RANK(K22,K$4:K$30)</f>
        <v>1</v>
      </c>
      <c r="P22" s="13"/>
    </row>
    <row r="23" spans="1:20" x14ac:dyDescent="0.25">
      <c r="A23" s="76"/>
      <c r="B23" s="53"/>
      <c r="C23" s="53"/>
      <c r="D23" s="53"/>
      <c r="E23" s="53"/>
      <c r="F23" s="53"/>
      <c r="G23" s="53"/>
      <c r="H23" s="58"/>
      <c r="I23" s="53"/>
      <c r="J23" s="73"/>
      <c r="K23" s="61"/>
      <c r="L23" s="64"/>
      <c r="M23" s="67"/>
      <c r="N23" s="70"/>
      <c r="O23" s="56"/>
      <c r="P23" s="2"/>
      <c r="R23" s="10"/>
      <c r="T23" s="4"/>
    </row>
    <row r="24" spans="1:20" x14ac:dyDescent="0.25">
      <c r="A24" s="77"/>
      <c r="B24" s="54"/>
      <c r="C24" s="54"/>
      <c r="D24" s="54"/>
      <c r="E24" s="54"/>
      <c r="F24" s="54"/>
      <c r="G24" s="54"/>
      <c r="H24" s="59"/>
      <c r="I24" s="54"/>
      <c r="J24" s="74"/>
      <c r="K24" s="62"/>
      <c r="L24" s="65"/>
      <c r="M24" s="68"/>
      <c r="N24" s="71"/>
      <c r="O24" s="50">
        <f>IFERROR(K22/SUM(M22:N24),0)</f>
        <v>0.92165200000000003</v>
      </c>
      <c r="P24" s="13"/>
    </row>
    <row r="25" spans="1:20" hidden="1" x14ac:dyDescent="0.25">
      <c r="A25" s="75" t="e">
        <f ca="1">I1</f>
        <v>#N/A</v>
      </c>
      <c r="B25" s="52"/>
      <c r="C25" s="52"/>
      <c r="D25" s="52"/>
      <c r="E25" s="52"/>
      <c r="F25" s="52"/>
      <c r="G25" s="52"/>
      <c r="H25" s="52"/>
      <c r="I25" s="57"/>
      <c r="J25" s="72"/>
      <c r="K25" s="60">
        <f>5*(COUNTIF(B25:J27,"5/0")+COUNTIF(B25:J27,"4/1")+COUNTIF(B25:J27,"3/2")+COUNTIF(B25:J27,"5/-"))+3*COUNTIF(B25:J27,"2/3")+2*COUNTIF(B25:J27,"1/4")+COUNTIF(B25:J27,"0/5")+0.01*L25+0.0001*(M25-N25)</f>
        <v>0</v>
      </c>
      <c r="L25" s="63">
        <f>1*COUNTIF(B25:J27,"5/0")+1*COUNTIF(B25:J27,"4/1")+1*COUNTIF(B25:J27,"3/2")+1*COUNTIF(B25:J27,"5/-")+0*COUNTIF(B25:J27,"2/3")+0*COUNTIF(B25:J27,"1/4")+0*COUNTIF(B25:J27,"0/5")</f>
        <v>0</v>
      </c>
      <c r="M25" s="66">
        <f>5*COUNTIF(B25:J27,"5/0")+4*COUNTIF(B25:J27,"4/1")+3*COUNTIF(B25:J27,"3/2")+5*COUNTIF(B25:J27,"5/-")+2*COUNTIF(B25:J27,"2/3")+1*COUNTIF(B25:J27,"1/4")+0*COUNTIF(B25:J27,"0/5")</f>
        <v>0</v>
      </c>
      <c r="N25" s="69">
        <f>0*COUNTIF(B25:J27,"5/0")+1*COUNTIF(B25:J27,"4/1")+2*COUNTIF(B25:J27,"3/2")+3*COUNTIF(B25:J27,"2/3")+4*COUNTIF(B25:J27,"1/4")+5*COUNTIF(B25:J27,"0/5")+5*COUNTIF(B25:J27,"-/5")</f>
        <v>0</v>
      </c>
      <c r="O25" s="55"/>
      <c r="P25" s="13"/>
    </row>
    <row r="26" spans="1:20" hidden="1" x14ac:dyDescent="0.25">
      <c r="A26" s="76"/>
      <c r="B26" s="53"/>
      <c r="C26" s="53"/>
      <c r="D26" s="53"/>
      <c r="E26" s="53"/>
      <c r="F26" s="53"/>
      <c r="G26" s="53"/>
      <c r="H26" s="53"/>
      <c r="I26" s="58"/>
      <c r="J26" s="73"/>
      <c r="K26" s="61"/>
      <c r="L26" s="64"/>
      <c r="M26" s="67"/>
      <c r="N26" s="70"/>
      <c r="O26" s="56"/>
      <c r="P26" s="3"/>
    </row>
    <row r="27" spans="1:20" hidden="1" x14ac:dyDescent="0.25">
      <c r="A27" s="77"/>
      <c r="B27" s="54"/>
      <c r="C27" s="54"/>
      <c r="D27" s="54"/>
      <c r="E27" s="54"/>
      <c r="F27" s="54"/>
      <c r="G27" s="54"/>
      <c r="H27" s="54"/>
      <c r="I27" s="59"/>
      <c r="J27" s="74"/>
      <c r="K27" s="62"/>
      <c r="L27" s="65"/>
      <c r="M27" s="68"/>
      <c r="N27" s="71"/>
      <c r="O27" s="50">
        <f>IFERROR(K25/SUM(M25:N27),0)</f>
        <v>0</v>
      </c>
      <c r="P27" s="13"/>
    </row>
    <row r="28" spans="1:20" ht="15" hidden="1" customHeight="1" x14ac:dyDescent="0.25">
      <c r="A28" s="75" t="e">
        <f ca="1">J1</f>
        <v>#N/A</v>
      </c>
      <c r="B28" s="52"/>
      <c r="C28" s="52"/>
      <c r="D28" s="52"/>
      <c r="E28" s="52"/>
      <c r="F28" s="52"/>
      <c r="G28" s="52"/>
      <c r="H28" s="52"/>
      <c r="I28" s="52"/>
      <c r="J28" s="57"/>
      <c r="K28" s="60">
        <f>5*(COUNTIF(B28:J30,"5/0")+COUNTIF(B28:J30,"4/1")+COUNTIF(B28:J30,"3/2")+COUNTIF(B28:J30,"5/-"))+3*COUNTIF(B28:J30,"2/3")+2*COUNTIF(B28:J30,"1/4")+COUNTIF(B28:J30,"0/5")+0.01*L28+0.0001*(M28-N28)</f>
        <v>0</v>
      </c>
      <c r="L28" s="63">
        <f>1*COUNTIF(B28:J30,"5/0")+1*COUNTIF(B28:J30,"4/1")+1*COUNTIF(B28:J30,"3/2")+1*COUNTIF(B28:J30,"5/-")+0*COUNTIF(B28:J30,"2/3")+0*COUNTIF(B28:J30,"1/4")+0*COUNTIF(B28:J30,"0/5")</f>
        <v>0</v>
      </c>
      <c r="M28" s="66">
        <f>5*COUNTIF(B28:J30,"5/0")+4*COUNTIF(B28:J30,"4/1")+3*COUNTIF(B28:J30,"3/2")+5*COUNTIF(B28:J30,"5/-")+2*COUNTIF(B28:J30,"2/3")+1*COUNTIF(B28:J30,"1/4")+0*COUNTIF(B28:J30,"0/5")</f>
        <v>0</v>
      </c>
      <c r="N28" s="69">
        <f>0*COUNTIF(B28:J30,"5/0")+1*COUNTIF(B28:J30,"4/1")+2*COUNTIF(B28:J30,"3/2")+3*COUNTIF(B28:J30,"2/3")+4*COUNTIF(B28:J30,"1/4")+5*COUNTIF(B28:J30,"0/5")+5*COUNTIF(B28:J30,"-/5")</f>
        <v>0</v>
      </c>
      <c r="O28" s="55"/>
      <c r="P28" s="13"/>
    </row>
    <row r="29" spans="1:20" ht="15" hidden="1" customHeight="1" x14ac:dyDescent="0.25">
      <c r="A29" s="76"/>
      <c r="B29" s="53"/>
      <c r="C29" s="53"/>
      <c r="D29" s="53"/>
      <c r="E29" s="53"/>
      <c r="F29" s="53"/>
      <c r="G29" s="53"/>
      <c r="H29" s="53"/>
      <c r="I29" s="53"/>
      <c r="J29" s="58"/>
      <c r="K29" s="61"/>
      <c r="L29" s="64"/>
      <c r="M29" s="67"/>
      <c r="N29" s="70"/>
      <c r="O29" s="56"/>
      <c r="P29" s="3"/>
    </row>
    <row r="30" spans="1:20" ht="15" hidden="1" customHeight="1" x14ac:dyDescent="0.25">
      <c r="A30" s="77"/>
      <c r="B30" s="54"/>
      <c r="C30" s="54"/>
      <c r="D30" s="54"/>
      <c r="E30" s="54"/>
      <c r="F30" s="54"/>
      <c r="G30" s="54"/>
      <c r="H30" s="54"/>
      <c r="I30" s="54"/>
      <c r="J30" s="59"/>
      <c r="K30" s="62"/>
      <c r="L30" s="65"/>
      <c r="M30" s="68"/>
      <c r="N30" s="71"/>
      <c r="O30" s="50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7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6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landscape" r:id="rId1"/>
  <headerFooter>
    <oddHeader>&amp;C&amp;A</oddHeader>
    <oddFooter>&amp;LPrepared by City Squash Club&amp;C&amp;F&amp;R&amp;D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</vt:i4>
      </vt:variant>
    </vt:vector>
  </HeadingPairs>
  <TitlesOfParts>
    <vt:vector size="14" baseType="lpstr">
      <vt:lpstr>49. kör sorsolás</vt:lpstr>
      <vt:lpstr>Elérhetőségek</vt:lpstr>
      <vt:lpstr>Versenykiírás</vt:lpstr>
      <vt:lpstr>A liga</vt:lpstr>
      <vt:lpstr>B liga</vt:lpstr>
      <vt:lpstr>C liga</vt:lpstr>
      <vt:lpstr>D liga</vt:lpstr>
      <vt:lpstr>E liga</vt:lpstr>
      <vt:lpstr>F liga</vt:lpstr>
      <vt:lpstr>G liga</vt:lpstr>
      <vt:lpstr>H liga</vt:lpstr>
      <vt:lpstr>Női liga</vt:lpstr>
      <vt:lpstr>eredmeny</vt:lpstr>
      <vt:lpstr>nevezettek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Squash Club</dc:creator>
  <cp:lastModifiedBy>Windows-felhasználó</cp:lastModifiedBy>
  <cp:lastPrinted>2018-01-08T11:44:05Z</cp:lastPrinted>
  <dcterms:created xsi:type="dcterms:W3CDTF">2009-08-27T11:19:53Z</dcterms:created>
  <dcterms:modified xsi:type="dcterms:W3CDTF">2018-03-05T10:56:48Z</dcterms:modified>
</cp:coreProperties>
</file>