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5" yWindow="-15" windowWidth="11520" windowHeight="9705" tabRatio="695" activeTab="3"/>
  </bookViews>
  <sheets>
    <sheet name="53. kör sorsolás" sheetId="29" r:id="rId1"/>
    <sheet name="Elérhetőségek" sheetId="22" r:id="rId2"/>
    <sheet name="Versenykiírás" sheetId="37" r:id="rId3"/>
    <sheet name="A liga" sheetId="66" r:id="rId4"/>
    <sheet name="B liga" sheetId="67" r:id="rId5"/>
    <sheet name="C liga" sheetId="68" r:id="rId6"/>
    <sheet name="D liga" sheetId="69" r:id="rId7"/>
    <sheet name="E liga" sheetId="70" r:id="rId8"/>
    <sheet name="F liga" sheetId="71" r:id="rId9"/>
    <sheet name="G liga" sheetId="64" state="hidden" r:id="rId10"/>
    <sheet name="H liga" sheetId="65" state="hidden" r:id="rId11"/>
    <sheet name="Női liga" sheetId="34" state="hidden" r:id="rId12"/>
  </sheets>
  <definedNames>
    <definedName name="_xlnm._FilterDatabase" localSheetId="1" hidden="1">Elérhetőségek!$A$1:$H$1</definedName>
    <definedName name="eredmeny">'53. kör sorsolás'!$I$3:$I$11</definedName>
    <definedName name="nevezettek">Elérhetőségek!$A$1:$D$56</definedName>
  </definedNames>
  <calcPr calcId="145621" concurrentCalc="0"/>
</workbook>
</file>

<file path=xl/calcChain.xml><?xml version="1.0" encoding="utf-8"?>
<calcChain xmlns="http://schemas.openxmlformats.org/spreadsheetml/2006/main">
  <c r="A2" i="71" l="1"/>
  <c r="A3" i="71"/>
  <c r="A2" i="68"/>
  <c r="A3" i="68"/>
  <c r="M31" i="68"/>
  <c r="N31" i="68"/>
  <c r="O31" i="68"/>
  <c r="L31" i="68"/>
  <c r="P33" i="68"/>
  <c r="M4" i="68"/>
  <c r="N4" i="68"/>
  <c r="O4" i="68"/>
  <c r="L4" i="68"/>
  <c r="M7" i="68"/>
  <c r="N7" i="68"/>
  <c r="O7" i="68"/>
  <c r="L7" i="68"/>
  <c r="M10" i="68"/>
  <c r="N10" i="68"/>
  <c r="O10" i="68"/>
  <c r="L10" i="68"/>
  <c r="M13" i="68"/>
  <c r="N13" i="68"/>
  <c r="O13" i="68"/>
  <c r="L13" i="68"/>
  <c r="M16" i="68"/>
  <c r="N16" i="68"/>
  <c r="O16" i="68"/>
  <c r="L16" i="68"/>
  <c r="M19" i="68"/>
  <c r="N19" i="68"/>
  <c r="O19" i="68"/>
  <c r="L19" i="68"/>
  <c r="M22" i="68"/>
  <c r="N22" i="68"/>
  <c r="O22" i="68"/>
  <c r="L22" i="68"/>
  <c r="M25" i="68"/>
  <c r="N25" i="68"/>
  <c r="O25" i="68"/>
  <c r="L25" i="68"/>
  <c r="M28" i="68"/>
  <c r="N28" i="68"/>
  <c r="O28" i="68"/>
  <c r="L28" i="68"/>
  <c r="P31" i="68"/>
  <c r="E2" i="22"/>
  <c r="F2" i="22"/>
  <c r="A2" i="22"/>
  <c r="E3" i="22"/>
  <c r="F3" i="22"/>
  <c r="A3" i="22"/>
  <c r="E4" i="22"/>
  <c r="F4" i="22"/>
  <c r="A4" i="22"/>
  <c r="E5" i="22"/>
  <c r="F5" i="22"/>
  <c r="A5" i="22"/>
  <c r="B2" i="22"/>
  <c r="B3" i="22"/>
  <c r="B4" i="22"/>
  <c r="B5" i="22"/>
  <c r="E6" i="22"/>
  <c r="F6" i="22"/>
  <c r="A6" i="22"/>
  <c r="B6" i="22"/>
  <c r="E7" i="22"/>
  <c r="F7" i="22"/>
  <c r="A7" i="22"/>
  <c r="B7" i="22"/>
  <c r="E8" i="22"/>
  <c r="F8" i="22"/>
  <c r="A8" i="22"/>
  <c r="B8" i="22"/>
  <c r="E9" i="22"/>
  <c r="F9" i="22"/>
  <c r="A9" i="22"/>
  <c r="B9" i="22"/>
  <c r="E10" i="22"/>
  <c r="F10" i="22"/>
  <c r="A10" i="22"/>
  <c r="B10" i="22"/>
  <c r="E11" i="22"/>
  <c r="F11" i="22"/>
  <c r="A11" i="22"/>
  <c r="B11" i="22"/>
  <c r="E12" i="22"/>
  <c r="F12" i="22"/>
  <c r="A12" i="22"/>
  <c r="B12" i="22"/>
  <c r="E13" i="22"/>
  <c r="F13" i="22"/>
  <c r="A13" i="22"/>
  <c r="B13" i="22"/>
  <c r="E14" i="22"/>
  <c r="F14" i="22"/>
  <c r="A14" i="22"/>
  <c r="B14" i="22"/>
  <c r="E15" i="22"/>
  <c r="F15" i="22"/>
  <c r="A15" i="22"/>
  <c r="B15" i="22"/>
  <c r="E16" i="22"/>
  <c r="F16" i="22"/>
  <c r="A16" i="22"/>
  <c r="B16" i="22"/>
  <c r="E17" i="22"/>
  <c r="F17" i="22"/>
  <c r="A17" i="22"/>
  <c r="B17" i="22"/>
  <c r="E18" i="22"/>
  <c r="F18" i="22"/>
  <c r="A18" i="22"/>
  <c r="B18" i="22"/>
  <c r="E19" i="22"/>
  <c r="F19" i="22"/>
  <c r="A19" i="22"/>
  <c r="B19" i="22"/>
  <c r="E20" i="22"/>
  <c r="F20" i="22"/>
  <c r="A20" i="22"/>
  <c r="B20" i="22"/>
  <c r="E21" i="22"/>
  <c r="F21" i="22"/>
  <c r="A21" i="22"/>
  <c r="B21" i="22"/>
  <c r="E22" i="22"/>
  <c r="F22" i="22"/>
  <c r="A22" i="22"/>
  <c r="B22" i="22"/>
  <c r="E23" i="22"/>
  <c r="F23" i="22"/>
  <c r="A23" i="22"/>
  <c r="B23" i="22"/>
  <c r="E24" i="22"/>
  <c r="F24" i="22"/>
  <c r="A24" i="22"/>
  <c r="B24" i="22"/>
  <c r="E25" i="22"/>
  <c r="F25" i="22"/>
  <c r="A25" i="22"/>
  <c r="B25" i="22"/>
  <c r="E26" i="22"/>
  <c r="F26" i="22"/>
  <c r="A26" i="22"/>
  <c r="B26" i="22"/>
  <c r="E27" i="22"/>
  <c r="F27" i="22"/>
  <c r="A27" i="22"/>
  <c r="B27" i="22"/>
  <c r="E28" i="22"/>
  <c r="F28" i="22"/>
  <c r="A28" i="22"/>
  <c r="B28" i="22"/>
  <c r="E29" i="22"/>
  <c r="F29" i="22"/>
  <c r="A29" i="22"/>
  <c r="B29" i="22"/>
  <c r="E30" i="22"/>
  <c r="F30" i="22"/>
  <c r="A30" i="22"/>
  <c r="B30" i="22"/>
  <c r="E31" i="22"/>
  <c r="F31" i="22"/>
  <c r="A31" i="22"/>
  <c r="B31" i="22"/>
  <c r="E32" i="22"/>
  <c r="F32" i="22"/>
  <c r="A32" i="22"/>
  <c r="B32" i="22"/>
  <c r="E33" i="22"/>
  <c r="F33" i="22"/>
  <c r="A33" i="22"/>
  <c r="B33" i="22"/>
  <c r="E34" i="22"/>
  <c r="F34" i="22"/>
  <c r="A34" i="22"/>
  <c r="B34" i="22"/>
  <c r="E35" i="22"/>
  <c r="F35" i="22"/>
  <c r="A35" i="22"/>
  <c r="B35" i="22"/>
  <c r="E36" i="22"/>
  <c r="F36" i="22"/>
  <c r="A36" i="22"/>
  <c r="B36" i="22"/>
  <c r="E37" i="22"/>
  <c r="F37" i="22"/>
  <c r="A37" i="22"/>
  <c r="B37" i="22"/>
  <c r="E38" i="22"/>
  <c r="F38" i="22"/>
  <c r="A38" i="22"/>
  <c r="B38" i="22"/>
  <c r="E39" i="22"/>
  <c r="F39" i="22"/>
  <c r="A39" i="22"/>
  <c r="B39" i="22"/>
  <c r="E40" i="22"/>
  <c r="F40" i="22"/>
  <c r="A40" i="22"/>
  <c r="B40" i="22"/>
  <c r="E41" i="22"/>
  <c r="F41" i="22"/>
  <c r="A41" i="22"/>
  <c r="B41" i="22"/>
  <c r="E42" i="22"/>
  <c r="F42" i="22"/>
  <c r="A42" i="22"/>
  <c r="B42" i="22"/>
  <c r="E43" i="22"/>
  <c r="F43" i="22"/>
  <c r="A43" i="22"/>
  <c r="B43" i="22"/>
  <c r="E44" i="22"/>
  <c r="F44" i="22"/>
  <c r="A44" i="22"/>
  <c r="B44" i="22"/>
  <c r="E45" i="22"/>
  <c r="F45" i="22"/>
  <c r="A45" i="22"/>
  <c r="B45" i="22"/>
  <c r="E46" i="22"/>
  <c r="F46" i="22"/>
  <c r="A46" i="22"/>
  <c r="B46" i="22"/>
  <c r="E47" i="22"/>
  <c r="F47" i="22"/>
  <c r="A47" i="22"/>
  <c r="B47" i="22"/>
  <c r="E48" i="22"/>
  <c r="F48" i="22"/>
  <c r="A48" i="22"/>
  <c r="B48" i="22"/>
  <c r="E49" i="22"/>
  <c r="F49" i="22"/>
  <c r="A49" i="22"/>
  <c r="B49" i="22"/>
  <c r="E50" i="22"/>
  <c r="F50" i="22"/>
  <c r="A50" i="22"/>
  <c r="B50" i="22"/>
  <c r="E51" i="22"/>
  <c r="F51" i="22"/>
  <c r="A51" i="22"/>
  <c r="B51" i="22"/>
  <c r="E52" i="22"/>
  <c r="F52" i="22"/>
  <c r="A52" i="22"/>
  <c r="B52" i="22"/>
  <c r="E53" i="22"/>
  <c r="F53" i="22"/>
  <c r="A53" i="22"/>
  <c r="B53" i="22"/>
  <c r="E54" i="22"/>
  <c r="F54" i="22"/>
  <c r="A54" i="22"/>
  <c r="B54" i="22"/>
  <c r="E55" i="22"/>
  <c r="F55" i="22"/>
  <c r="A55" i="22"/>
  <c r="B55" i="22"/>
  <c r="E56" i="22"/>
  <c r="F56" i="22"/>
  <c r="A56" i="22"/>
  <c r="B56" i="22"/>
  <c r="K1" i="68"/>
  <c r="A31" i="68"/>
  <c r="P30" i="68"/>
  <c r="P28" i="68"/>
  <c r="J1" i="68"/>
  <c r="A28" i="68"/>
  <c r="P27" i="68"/>
  <c r="P25" i="68"/>
  <c r="I1" i="68"/>
  <c r="A25" i="68"/>
  <c r="P24" i="68"/>
  <c r="P22" i="68"/>
  <c r="H1" i="68"/>
  <c r="A22" i="68"/>
  <c r="P21" i="68"/>
  <c r="P19" i="68"/>
  <c r="G1" i="68"/>
  <c r="A19" i="68"/>
  <c r="P18" i="68"/>
  <c r="P16" i="68"/>
  <c r="F1" i="68"/>
  <c r="A16" i="68"/>
  <c r="P15" i="68"/>
  <c r="P13" i="68"/>
  <c r="E1" i="68"/>
  <c r="A13" i="68"/>
  <c r="P12" i="68"/>
  <c r="P10" i="68"/>
  <c r="D1" i="68"/>
  <c r="A10" i="68"/>
  <c r="P9" i="68"/>
  <c r="P7" i="68"/>
  <c r="C1" i="68"/>
  <c r="A7" i="68"/>
  <c r="P6" i="68"/>
  <c r="P4" i="68"/>
  <c r="B1" i="68"/>
  <c r="A4" i="68"/>
  <c r="G29" i="22"/>
  <c r="G28" i="22"/>
  <c r="G27" i="22"/>
  <c r="G26" i="22"/>
  <c r="G25" i="22"/>
  <c r="G24" i="22"/>
  <c r="G23" i="22"/>
  <c r="G22" i="22"/>
  <c r="G21" i="22"/>
  <c r="G20" i="22"/>
  <c r="B1" i="71"/>
  <c r="A4" i="71"/>
  <c r="C1" i="71"/>
  <c r="A7" i="71"/>
  <c r="M31" i="71"/>
  <c r="N31" i="71"/>
  <c r="O31" i="71"/>
  <c r="L31" i="71"/>
  <c r="M16" i="71"/>
  <c r="N16" i="71"/>
  <c r="O16" i="71"/>
  <c r="L16" i="71"/>
  <c r="M10" i="71"/>
  <c r="N10" i="71"/>
  <c r="O10" i="71"/>
  <c r="L10" i="71"/>
  <c r="M28" i="71"/>
  <c r="N28" i="71"/>
  <c r="O28" i="71"/>
  <c r="L28" i="71"/>
  <c r="M19" i="71"/>
  <c r="N19" i="71"/>
  <c r="O19" i="71"/>
  <c r="L19" i="71"/>
  <c r="M13" i="71"/>
  <c r="N13" i="71"/>
  <c r="O13" i="71"/>
  <c r="L13" i="71"/>
  <c r="M4" i="71"/>
  <c r="N4" i="71"/>
  <c r="O4" i="71"/>
  <c r="L4" i="71"/>
  <c r="M22" i="71"/>
  <c r="N22" i="71"/>
  <c r="O22" i="71"/>
  <c r="L22" i="71"/>
  <c r="M7" i="71"/>
  <c r="N7" i="71"/>
  <c r="O7" i="71"/>
  <c r="L7" i="71"/>
  <c r="P7" i="71"/>
  <c r="G49" i="22"/>
  <c r="D1" i="71"/>
  <c r="A10" i="71"/>
  <c r="E1" i="71"/>
  <c r="A13" i="71"/>
  <c r="F1" i="71"/>
  <c r="A16" i="71"/>
  <c r="G1" i="71"/>
  <c r="A19" i="71"/>
  <c r="H1" i="71"/>
  <c r="A22" i="71"/>
  <c r="I1" i="71"/>
  <c r="A25" i="71"/>
  <c r="J1" i="71"/>
  <c r="K1" i="71"/>
  <c r="A28" i="71"/>
  <c r="A31" i="71"/>
  <c r="P10" i="71"/>
  <c r="G50" i="22"/>
  <c r="P13" i="71"/>
  <c r="G51" i="22"/>
  <c r="P16" i="71"/>
  <c r="G52" i="22"/>
  <c r="P19" i="71"/>
  <c r="G53" i="22"/>
  <c r="P22" i="71"/>
  <c r="G54" i="22"/>
  <c r="P25" i="71"/>
  <c r="G55" i="22"/>
  <c r="P28" i="71"/>
  <c r="G56" i="22"/>
  <c r="P4" i="71"/>
  <c r="G48" i="22"/>
  <c r="P33" i="71"/>
  <c r="M25" i="71"/>
  <c r="N25" i="71"/>
  <c r="O25" i="71"/>
  <c r="L25" i="71"/>
  <c r="P31" i="71"/>
  <c r="P30" i="71"/>
  <c r="P27" i="71"/>
  <c r="P24" i="71"/>
  <c r="P21" i="71"/>
  <c r="P18" i="71"/>
  <c r="P15" i="71"/>
  <c r="P12" i="71"/>
  <c r="P9" i="71"/>
  <c r="P6" i="71"/>
  <c r="D15" i="29"/>
  <c r="B26" i="29"/>
  <c r="C26" i="29"/>
  <c r="B14" i="29"/>
  <c r="C14" i="29"/>
  <c r="D14" i="29"/>
  <c r="E14" i="29"/>
  <c r="A2" i="64"/>
  <c r="A3" i="64"/>
  <c r="B1" i="64"/>
  <c r="A4" i="64"/>
  <c r="C1" i="64"/>
  <c r="A7" i="64"/>
  <c r="D1" i="64"/>
  <c r="E1" i="64"/>
  <c r="F1" i="64"/>
  <c r="G1" i="64"/>
  <c r="H1" i="64"/>
  <c r="I1" i="64"/>
  <c r="J1" i="64"/>
  <c r="A10" i="64"/>
  <c r="A13" i="64"/>
  <c r="A16" i="64"/>
  <c r="A19" i="64"/>
  <c r="A22" i="64"/>
  <c r="A25" i="64"/>
  <c r="A28" i="64"/>
  <c r="A2" i="67"/>
  <c r="A3" i="67"/>
  <c r="B1" i="67"/>
  <c r="A4" i="67"/>
  <c r="C1" i="67"/>
  <c r="A7" i="67"/>
  <c r="D1" i="67"/>
  <c r="E1" i="67"/>
  <c r="F1" i="67"/>
  <c r="G1" i="67"/>
  <c r="H1" i="67"/>
  <c r="I1" i="67"/>
  <c r="J1" i="67"/>
  <c r="A10" i="67"/>
  <c r="A13" i="67"/>
  <c r="A16" i="67"/>
  <c r="A19" i="67"/>
  <c r="A22" i="67"/>
  <c r="A25" i="67"/>
  <c r="A28" i="67"/>
  <c r="L25" i="67"/>
  <c r="M25" i="67"/>
  <c r="K25" i="67"/>
  <c r="L28" i="67"/>
  <c r="M28" i="67"/>
  <c r="K28" i="67"/>
  <c r="L13" i="67"/>
  <c r="M13" i="67"/>
  <c r="K13" i="67"/>
  <c r="L10" i="67"/>
  <c r="M10" i="67"/>
  <c r="K10" i="67"/>
  <c r="L16" i="67"/>
  <c r="M16" i="67"/>
  <c r="K16" i="67"/>
  <c r="L4" i="67"/>
  <c r="M4" i="67"/>
  <c r="K4" i="67"/>
  <c r="L19" i="67"/>
  <c r="M19" i="67"/>
  <c r="K19" i="67"/>
  <c r="L7" i="67"/>
  <c r="M7" i="67"/>
  <c r="K7" i="67"/>
  <c r="L22" i="67"/>
  <c r="M22" i="67"/>
  <c r="K22" i="67"/>
  <c r="O13" i="67"/>
  <c r="G14" i="22"/>
  <c r="L28" i="69"/>
  <c r="M28" i="69"/>
  <c r="K28" i="69"/>
  <c r="L25" i="69"/>
  <c r="M25" i="69"/>
  <c r="K25" i="69"/>
  <c r="L22" i="69"/>
  <c r="M22" i="69"/>
  <c r="K22" i="69"/>
  <c r="L19" i="69"/>
  <c r="M19" i="69"/>
  <c r="K19" i="69"/>
  <c r="L16" i="69"/>
  <c r="M16" i="69"/>
  <c r="K16" i="69"/>
  <c r="L13" i="69"/>
  <c r="M13" i="69"/>
  <c r="K13" i="69"/>
  <c r="L10" i="69"/>
  <c r="M10" i="69"/>
  <c r="K10" i="69"/>
  <c r="K7" i="69"/>
  <c r="L4" i="69"/>
  <c r="M4" i="69"/>
  <c r="K4" i="69"/>
  <c r="L28" i="70"/>
  <c r="M28" i="70"/>
  <c r="K28" i="70"/>
  <c r="L25" i="70"/>
  <c r="M25" i="70"/>
  <c r="K25" i="70"/>
  <c r="L22" i="70"/>
  <c r="M22" i="70"/>
  <c r="K22" i="70"/>
  <c r="L19" i="70"/>
  <c r="M19" i="70"/>
  <c r="K19" i="70"/>
  <c r="L16" i="70"/>
  <c r="M16" i="70"/>
  <c r="K16" i="70"/>
  <c r="K13" i="70"/>
  <c r="L10" i="70"/>
  <c r="M10" i="70"/>
  <c r="K10" i="70"/>
  <c r="K7" i="70"/>
  <c r="L4" i="70"/>
  <c r="M4" i="70"/>
  <c r="K4" i="70"/>
  <c r="L28" i="66"/>
  <c r="M28" i="66"/>
  <c r="K28" i="66"/>
  <c r="L25" i="66"/>
  <c r="M25" i="66"/>
  <c r="K25" i="66"/>
  <c r="L22" i="66"/>
  <c r="M22" i="66"/>
  <c r="K22" i="66"/>
  <c r="L19" i="66"/>
  <c r="M19" i="66"/>
  <c r="K19" i="66"/>
  <c r="L16" i="66"/>
  <c r="M16" i="66"/>
  <c r="K16" i="66"/>
  <c r="L13" i="66"/>
  <c r="M13" i="66"/>
  <c r="K13" i="66"/>
  <c r="L10" i="66"/>
  <c r="M10" i="66"/>
  <c r="K10" i="66"/>
  <c r="L7" i="66"/>
  <c r="M7" i="66"/>
  <c r="K7" i="66"/>
  <c r="L4" i="66"/>
  <c r="M4" i="66"/>
  <c r="K4" i="66"/>
  <c r="B25" i="29"/>
  <c r="C25" i="29"/>
  <c r="N28" i="70"/>
  <c r="O30" i="70"/>
  <c r="N25" i="70"/>
  <c r="N22" i="70"/>
  <c r="N19" i="70"/>
  <c r="N16" i="70"/>
  <c r="O18" i="70"/>
  <c r="N13" i="70"/>
  <c r="M13" i="70"/>
  <c r="L13" i="70"/>
  <c r="N10" i="70"/>
  <c r="N7" i="70"/>
  <c r="M7" i="70"/>
  <c r="L7" i="70"/>
  <c r="N4" i="70"/>
  <c r="O6" i="70"/>
  <c r="A2" i="70"/>
  <c r="A3" i="70"/>
  <c r="N28" i="69"/>
  <c r="N25" i="69"/>
  <c r="N22" i="69"/>
  <c r="O24" i="69"/>
  <c r="N19" i="69"/>
  <c r="N16" i="69"/>
  <c r="N13" i="69"/>
  <c r="N10" i="69"/>
  <c r="N7" i="69"/>
  <c r="M7" i="69"/>
  <c r="L7" i="69"/>
  <c r="N4" i="69"/>
  <c r="A2" i="69"/>
  <c r="O16" i="70"/>
  <c r="O24" i="70"/>
  <c r="O22" i="70"/>
  <c r="O27" i="70"/>
  <c r="O25" i="70"/>
  <c r="O19" i="70"/>
  <c r="O21" i="70"/>
  <c r="O12" i="70"/>
  <c r="O10" i="70"/>
  <c r="O15" i="70"/>
  <c r="O13" i="70"/>
  <c r="O7" i="70"/>
  <c r="O9" i="70"/>
  <c r="O4" i="70"/>
  <c r="O28" i="70"/>
  <c r="A3" i="69"/>
  <c r="O13" i="69"/>
  <c r="O15" i="69"/>
  <c r="O21" i="69"/>
  <c r="O19" i="69"/>
  <c r="O6" i="69"/>
  <c r="O4" i="69"/>
  <c r="O25" i="69"/>
  <c r="O27" i="69"/>
  <c r="O10" i="69"/>
  <c r="O30" i="69"/>
  <c r="O28" i="69"/>
  <c r="O9" i="69"/>
  <c r="O7" i="69"/>
  <c r="O18" i="69"/>
  <c r="O16" i="69"/>
  <c r="O22" i="69"/>
  <c r="O12" i="69"/>
  <c r="A2" i="66"/>
  <c r="A3" i="66"/>
  <c r="N25" i="67"/>
  <c r="N28" i="67"/>
  <c r="N4" i="67"/>
  <c r="N7" i="67"/>
  <c r="N10" i="67"/>
  <c r="N13" i="67"/>
  <c r="N16" i="67"/>
  <c r="N19" i="67"/>
  <c r="N22" i="67"/>
  <c r="N25" i="66"/>
  <c r="N28" i="66"/>
  <c r="N7" i="66"/>
  <c r="N4" i="66"/>
  <c r="N10" i="66"/>
  <c r="N13" i="66"/>
  <c r="N16" i="66"/>
  <c r="N19" i="66"/>
  <c r="N22" i="66"/>
  <c r="O24" i="67"/>
  <c r="O21" i="67"/>
  <c r="O18" i="67"/>
  <c r="O15" i="67"/>
  <c r="O12" i="67"/>
  <c r="O9" i="67"/>
  <c r="O6" i="67"/>
  <c r="O24" i="66"/>
  <c r="O21" i="66"/>
  <c r="O18" i="66"/>
  <c r="O15" i="66"/>
  <c r="O12" i="66"/>
  <c r="O9" i="66"/>
  <c r="O6" i="66"/>
  <c r="L28" i="65"/>
  <c r="M28" i="65"/>
  <c r="N28" i="65"/>
  <c r="K28" i="65"/>
  <c r="O30" i="65"/>
  <c r="L4" i="65"/>
  <c r="M4" i="65"/>
  <c r="N4" i="65"/>
  <c r="K4" i="65"/>
  <c r="L7" i="65"/>
  <c r="M7" i="65"/>
  <c r="N7" i="65"/>
  <c r="K7" i="65"/>
  <c r="L10" i="65"/>
  <c r="M10" i="65"/>
  <c r="N10" i="65"/>
  <c r="K10" i="65"/>
  <c r="L13" i="65"/>
  <c r="M13" i="65"/>
  <c r="N13" i="65"/>
  <c r="K13" i="65"/>
  <c r="L16" i="65"/>
  <c r="M16" i="65"/>
  <c r="N16" i="65"/>
  <c r="K16" i="65"/>
  <c r="L19" i="65"/>
  <c r="M19" i="65"/>
  <c r="N19" i="65"/>
  <c r="K19" i="65"/>
  <c r="L22" i="65"/>
  <c r="M22" i="65"/>
  <c r="N22" i="65"/>
  <c r="K22" i="65"/>
  <c r="L25" i="65"/>
  <c r="M25" i="65"/>
  <c r="N25" i="65"/>
  <c r="K25" i="65"/>
  <c r="O28" i="65"/>
  <c r="A2" i="65"/>
  <c r="O27" i="65"/>
  <c r="O25" i="65"/>
  <c r="O24" i="65"/>
  <c r="O22" i="65"/>
  <c r="O21" i="65"/>
  <c r="O19" i="65"/>
  <c r="O18" i="65"/>
  <c r="O16" i="65"/>
  <c r="O15" i="65"/>
  <c r="O13" i="65"/>
  <c r="O12" i="65"/>
  <c r="O10" i="65"/>
  <c r="O9" i="65"/>
  <c r="O7" i="65"/>
  <c r="O6" i="65"/>
  <c r="O4" i="65"/>
  <c r="L28" i="64"/>
  <c r="M28" i="64"/>
  <c r="N28" i="64"/>
  <c r="K28" i="64"/>
  <c r="O30" i="64"/>
  <c r="L4" i="64"/>
  <c r="M4" i="64"/>
  <c r="N4" i="64"/>
  <c r="K4" i="64"/>
  <c r="L7" i="64"/>
  <c r="M7" i="64"/>
  <c r="N7" i="64"/>
  <c r="K7" i="64"/>
  <c r="L10" i="64"/>
  <c r="M10" i="64"/>
  <c r="N10" i="64"/>
  <c r="K10" i="64"/>
  <c r="L13" i="64"/>
  <c r="M13" i="64"/>
  <c r="N13" i="64"/>
  <c r="K13" i="64"/>
  <c r="L16" i="64"/>
  <c r="M16" i="64"/>
  <c r="N16" i="64"/>
  <c r="K16" i="64"/>
  <c r="L19" i="64"/>
  <c r="M19" i="64"/>
  <c r="N19" i="64"/>
  <c r="K19" i="64"/>
  <c r="L22" i="64"/>
  <c r="M22" i="64"/>
  <c r="N22" i="64"/>
  <c r="K22" i="64"/>
  <c r="L25" i="64"/>
  <c r="M25" i="64"/>
  <c r="N25" i="64"/>
  <c r="K25" i="64"/>
  <c r="O27" i="64"/>
  <c r="O24" i="64"/>
  <c r="O22" i="64"/>
  <c r="O21" i="64"/>
  <c r="O19" i="64"/>
  <c r="O18" i="64"/>
  <c r="O16" i="64"/>
  <c r="O15" i="64"/>
  <c r="O13" i="64"/>
  <c r="O12" i="64"/>
  <c r="O10" i="64"/>
  <c r="O9" i="64"/>
  <c r="O7" i="64"/>
  <c r="O6" i="64"/>
  <c r="O4" i="64"/>
  <c r="L7" i="34"/>
  <c r="M7" i="34"/>
  <c r="N7" i="34"/>
  <c r="K7" i="34"/>
  <c r="L10" i="34"/>
  <c r="M10" i="34"/>
  <c r="N10" i="34"/>
  <c r="K10" i="34"/>
  <c r="L13" i="34"/>
  <c r="M13" i="34"/>
  <c r="N13" i="34"/>
  <c r="K13" i="34"/>
  <c r="L16" i="34"/>
  <c r="M16" i="34"/>
  <c r="N16" i="34"/>
  <c r="K16" i="34"/>
  <c r="L19" i="34"/>
  <c r="M19" i="34"/>
  <c r="N19" i="34"/>
  <c r="K19" i="34"/>
  <c r="L22" i="34"/>
  <c r="M22" i="34"/>
  <c r="N22" i="34"/>
  <c r="K22" i="34"/>
  <c r="L4" i="34"/>
  <c r="M4" i="34"/>
  <c r="N4" i="34"/>
  <c r="K4" i="34"/>
  <c r="L25" i="34"/>
  <c r="M25" i="34"/>
  <c r="N25" i="34"/>
  <c r="K25" i="34"/>
  <c r="L28" i="34"/>
  <c r="M28" i="34"/>
  <c r="N28" i="34"/>
  <c r="K28" i="34"/>
  <c r="O22" i="34"/>
  <c r="A2" i="34"/>
  <c r="O10" i="34"/>
  <c r="O4" i="34"/>
  <c r="O25" i="34"/>
  <c r="O19" i="34"/>
  <c r="O13" i="34"/>
  <c r="O7" i="34"/>
  <c r="O28" i="34"/>
  <c r="O16" i="34"/>
  <c r="B1" i="70"/>
  <c r="A4" i="70"/>
  <c r="C1" i="70"/>
  <c r="A7" i="70"/>
  <c r="D1" i="70"/>
  <c r="A10" i="70"/>
  <c r="E1" i="70"/>
  <c r="A13" i="70"/>
  <c r="F1" i="70"/>
  <c r="G1" i="70"/>
  <c r="H1" i="70"/>
  <c r="I1" i="70"/>
  <c r="J1" i="70"/>
  <c r="A16" i="70"/>
  <c r="A19" i="70"/>
  <c r="A22" i="70"/>
  <c r="A25" i="70"/>
  <c r="A28" i="70"/>
  <c r="B1" i="69"/>
  <c r="A4" i="69"/>
  <c r="C1" i="69"/>
  <c r="A7" i="69"/>
  <c r="D1" i="69"/>
  <c r="A10" i="69"/>
  <c r="E1" i="69"/>
  <c r="A13" i="69"/>
  <c r="F1" i="69"/>
  <c r="G1" i="69"/>
  <c r="H1" i="69"/>
  <c r="I1" i="69"/>
  <c r="J1" i="69"/>
  <c r="A16" i="69"/>
  <c r="A19" i="69"/>
  <c r="A22" i="69"/>
  <c r="A25" i="69"/>
  <c r="A28" i="69"/>
  <c r="G35" i="22"/>
  <c r="G45" i="22"/>
  <c r="B1" i="66"/>
  <c r="A4" i="66"/>
  <c r="C1" i="66"/>
  <c r="A7" i="66"/>
  <c r="D1" i="66"/>
  <c r="A10" i="66"/>
  <c r="E1" i="66"/>
  <c r="A13" i="66"/>
  <c r="F1" i="66"/>
  <c r="G1" i="66"/>
  <c r="H1" i="66"/>
  <c r="I1" i="66"/>
  <c r="J1" i="66"/>
  <c r="A16" i="66"/>
  <c r="A19" i="66"/>
  <c r="A22" i="66"/>
  <c r="A25" i="66"/>
  <c r="A28" i="66"/>
  <c r="O4" i="66"/>
  <c r="O4" i="67"/>
  <c r="G11" i="22"/>
  <c r="G43" i="22"/>
  <c r="G47" i="22"/>
  <c r="G30" i="22"/>
  <c r="O30" i="67"/>
  <c r="O28" i="67"/>
  <c r="O19" i="66"/>
  <c r="B6" i="29"/>
  <c r="A3" i="65"/>
  <c r="O7" i="66"/>
  <c r="O10" i="66"/>
  <c r="O27" i="66"/>
  <c r="O16" i="66"/>
  <c r="O25" i="66"/>
  <c r="O13" i="66"/>
  <c r="O22" i="66"/>
  <c r="O16" i="67"/>
  <c r="O25" i="67"/>
  <c r="O22" i="67"/>
  <c r="O10" i="67"/>
  <c r="O19" i="67"/>
  <c r="O7" i="67"/>
  <c r="O27" i="67"/>
  <c r="A3" i="34"/>
  <c r="O30" i="66"/>
  <c r="O28" i="66"/>
  <c r="G2" i="22"/>
  <c r="B7" i="29"/>
  <c r="G3" i="22"/>
  <c r="B9" i="29"/>
  <c r="B8" i="29"/>
  <c r="G4" i="22"/>
  <c r="G5" i="22"/>
  <c r="B10" i="29"/>
  <c r="C7" i="29"/>
  <c r="D6" i="29"/>
  <c r="D7" i="29"/>
  <c r="E6" i="29"/>
  <c r="E7" i="29"/>
  <c r="E8" i="29"/>
  <c r="G33" i="22"/>
  <c r="G32" i="22"/>
  <c r="C18" i="29"/>
  <c r="C19" i="29"/>
  <c r="C6" i="29"/>
  <c r="C20" i="29"/>
  <c r="C21" i="29"/>
  <c r="C24" i="29"/>
  <c r="C22" i="29"/>
  <c r="B20" i="29"/>
  <c r="B22" i="29"/>
  <c r="E9" i="29"/>
  <c r="E10" i="29"/>
  <c r="E12" i="29"/>
  <c r="E11" i="29"/>
  <c r="D9" i="29"/>
  <c r="D10" i="29"/>
  <c r="D12" i="29"/>
  <c r="D11" i="29"/>
  <c r="D13" i="29"/>
  <c r="C8" i="29"/>
  <c r="C9" i="29"/>
  <c r="C10" i="29"/>
  <c r="C11" i="29"/>
  <c r="C13" i="29"/>
  <c r="D8" i="29"/>
  <c r="C12" i="29"/>
  <c r="E13" i="29"/>
  <c r="C23" i="29"/>
  <c r="B18" i="29"/>
  <c r="B13" i="29"/>
  <c r="B21" i="29"/>
  <c r="B24" i="29"/>
  <c r="B19" i="29"/>
  <c r="B23" i="29"/>
  <c r="B12" i="29"/>
  <c r="J1" i="65"/>
  <c r="A28" i="65"/>
  <c r="B11" i="29"/>
  <c r="J1" i="34"/>
  <c r="A28" i="34"/>
  <c r="B1" i="34"/>
  <c r="A4" i="34"/>
  <c r="I1" i="34"/>
  <c r="A25" i="34"/>
  <c r="H1" i="34"/>
  <c r="A22" i="34"/>
  <c r="H1" i="65"/>
  <c r="A22" i="65"/>
  <c r="E1" i="65"/>
  <c r="A13" i="65"/>
  <c r="G1" i="34"/>
  <c r="A19" i="34"/>
  <c r="F1" i="65"/>
  <c r="A16" i="65"/>
  <c r="F1" i="34"/>
  <c r="A16" i="34"/>
  <c r="B1" i="65"/>
  <c r="A4" i="65"/>
  <c r="I1" i="65"/>
  <c r="A25" i="65"/>
  <c r="E1" i="34"/>
  <c r="A13" i="34"/>
  <c r="D1" i="65"/>
  <c r="A10" i="65"/>
  <c r="C1" i="65"/>
  <c r="A7" i="65"/>
  <c r="C1" i="34"/>
  <c r="A7" i="34"/>
  <c r="G1" i="65"/>
  <c r="A19" i="65"/>
  <c r="D1" i="34"/>
  <c r="A10" i="34"/>
  <c r="G6" i="22"/>
  <c r="G31" i="22"/>
  <c r="G39" i="22"/>
  <c r="G8" i="22"/>
  <c r="G40" i="22"/>
  <c r="G12" i="22"/>
  <c r="G46" i="22"/>
  <c r="G9" i="22"/>
  <c r="G36" i="22"/>
  <c r="G38" i="22"/>
  <c r="G17" i="22"/>
  <c r="G42" i="22"/>
  <c r="G16" i="22"/>
  <c r="G13" i="22"/>
  <c r="G7" i="22"/>
  <c r="G18" i="22"/>
  <c r="G15" i="22"/>
  <c r="G41" i="22"/>
  <c r="G10" i="22"/>
  <c r="G44" i="22"/>
  <c r="G19" i="22"/>
  <c r="G37" i="22"/>
  <c r="G34" i="22"/>
</calcChain>
</file>

<file path=xl/comments1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2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3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4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5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6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7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8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sharedStrings.xml><?xml version="1.0" encoding="utf-8"?>
<sst xmlns="http://schemas.openxmlformats.org/spreadsheetml/2006/main" count="490" uniqueCount="97">
  <si>
    <t>A LIGA</t>
  </si>
  <si>
    <t>B LIGA</t>
  </si>
  <si>
    <t>D LIGA</t>
  </si>
  <si>
    <t>C LIGA</t>
  </si>
  <si>
    <t>E LIGA</t>
  </si>
  <si>
    <t>F LIGA</t>
  </si>
  <si>
    <t>T. Szabó Gábor</t>
  </si>
  <si>
    <t>helyezés</t>
  </si>
  <si>
    <t>Németh Szabolcs</t>
  </si>
  <si>
    <t>Katona Mátyás</t>
  </si>
  <si>
    <t>Tasnádi Attila</t>
  </si>
  <si>
    <t>Takács Zsolt</t>
  </si>
  <si>
    <t>Balikó Tamás</t>
  </si>
  <si>
    <t>Csalló Miklós</t>
  </si>
  <si>
    <t>Hovanyecz András</t>
  </si>
  <si>
    <t>Lipcsei Árpád</t>
  </si>
  <si>
    <t>Gál Péter</t>
  </si>
  <si>
    <t>Nemes Márton</t>
  </si>
  <si>
    <t>Csoport</t>
  </si>
  <si>
    <t>A</t>
  </si>
  <si>
    <t>B</t>
  </si>
  <si>
    <t>Szalántzy Kolos</t>
  </si>
  <si>
    <t>C</t>
  </si>
  <si>
    <t>D</t>
  </si>
  <si>
    <t>Hegedűs Ferenc</t>
  </si>
  <si>
    <t>E</t>
  </si>
  <si>
    <t>F</t>
  </si>
  <si>
    <t>összpont-szám</t>
  </si>
  <si>
    <t>Vibostyok Sándor</t>
  </si>
  <si>
    <t>Sorsz.</t>
  </si>
  <si>
    <t>Greguss Csaba</t>
  </si>
  <si>
    <t>JÁTÉKOSOK</t>
  </si>
  <si>
    <t>Csörgő Norbert</t>
  </si>
  <si>
    <t>Zovát Csaba</t>
  </si>
  <si>
    <t>Theisz János</t>
  </si>
  <si>
    <t>Név</t>
  </si>
  <si>
    <t>Keszei Zsolt</t>
  </si>
  <si>
    <t>Soós Gábor</t>
  </si>
  <si>
    <t>Attovics Zoltán</t>
  </si>
  <si>
    <t>Nyert
szett</t>
  </si>
  <si>
    <t>Győze-lem</t>
  </si>
  <si>
    <t>Wiandt András</t>
  </si>
  <si>
    <t>3/2</t>
  </si>
  <si>
    <t>2/3</t>
  </si>
  <si>
    <t>Vesztett szett</t>
  </si>
  <si>
    <t>Kincses Bence</t>
  </si>
  <si>
    <t>Varga Balázs</t>
  </si>
  <si>
    <t>Kovács Balázs</t>
  </si>
  <si>
    <t>Dávid Viktor</t>
  </si>
  <si>
    <t>Tibor Z. Petényi</t>
  </si>
  <si>
    <t>Őrhidi Mátyás</t>
  </si>
  <si>
    <t>Drozsnyik Dávid</t>
  </si>
  <si>
    <t>Gulcsik Péter</t>
  </si>
  <si>
    <t>Sárközy Dezső</t>
  </si>
  <si>
    <t>Erdei Gábor</t>
  </si>
  <si>
    <t>5/0</t>
  </si>
  <si>
    <t>0/5</t>
  </si>
  <si>
    <t>5/-</t>
  </si>
  <si>
    <t>-/5</t>
  </si>
  <si>
    <t>4/1</t>
  </si>
  <si>
    <t>1/4</t>
  </si>
  <si>
    <t>Csop.</t>
  </si>
  <si>
    <t>Degre András</t>
  </si>
  <si>
    <t>Herédi Zsolt</t>
  </si>
  <si>
    <t>S.sz.</t>
  </si>
  <si>
    <t>Cs.</t>
  </si>
  <si>
    <t>Hely</t>
  </si>
  <si>
    <t>Kiszállt</t>
  </si>
  <si>
    <t>Puskás Péter</t>
  </si>
  <si>
    <t>Hartmann Csaba</t>
  </si>
  <si>
    <t>Dörnyei István</t>
  </si>
  <si>
    <t>Vajda Bertalan</t>
  </si>
  <si>
    <t>D45</t>
  </si>
  <si>
    <t>Kocsis Tamás</t>
  </si>
  <si>
    <t>Szöllösi Imre</t>
  </si>
  <si>
    <t>Potoczky András</t>
  </si>
  <si>
    <t>Farkas Zoltán</t>
  </si>
  <si>
    <r>
      <t xml:space="preserve">helyezés
</t>
    </r>
    <r>
      <rPr>
        <i/>
        <sz val="8"/>
        <color indexed="8"/>
        <rFont val="Calibri"/>
        <family val="2"/>
        <charset val="238"/>
      </rPr>
      <t>(hatékonyság)</t>
    </r>
  </si>
  <si>
    <t>Neszveda Gábor</t>
  </si>
  <si>
    <t>C49</t>
  </si>
  <si>
    <t>F49</t>
  </si>
  <si>
    <t>Zeke Katalin</t>
  </si>
  <si>
    <t>Mike Zoltán</t>
  </si>
  <si>
    <t>A52</t>
  </si>
  <si>
    <t>Bógyi Attila</t>
  </si>
  <si>
    <t>Sívó Zsolt</t>
  </si>
  <si>
    <t>Jakab Zoltán</t>
  </si>
  <si>
    <t>Németh Balázs</t>
  </si>
  <si>
    <t>BUDAPEST SQUASH LIGA 53. KÖR</t>
  </si>
  <si>
    <t>INDULÁS: 2018. szeptember 3.</t>
  </si>
  <si>
    <t>BEFEJEZÉS: 2018. november 4.</t>
  </si>
  <si>
    <t>Trevor Kalinovsky</t>
  </si>
  <si>
    <t>Zoon Jelle</t>
  </si>
  <si>
    <t>Sziegl Gábor</t>
  </si>
  <si>
    <t>Csomor Edina</t>
  </si>
  <si>
    <t>Török Zoltán</t>
  </si>
  <si>
    <t>Richter Pál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</si>
</sst>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9"/>
      <color indexed="81"/>
      <name val="Segoe U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0" xfId="0" applyFont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0" fillId="0" borderId="0" xfId="0" applyNumberFormat="1"/>
    <xf numFmtId="0" fontId="1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Font="1"/>
    <xf numFmtId="0" fontId="0" fillId="0" borderId="0" xfId="0" applyFill="1" applyBorder="1" applyAlignment="1">
      <alignment horizontal="left" vertical="center"/>
    </xf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left" vertical="center"/>
      <protection locked="0"/>
    </xf>
    <xf numFmtId="9" fontId="17" fillId="3" borderId="7" xfId="2" applyNumberFormat="1" applyFont="1" applyFill="1" applyBorder="1" applyAlignment="1">
      <alignment horizontal="center" vertical="center"/>
    </xf>
    <xf numFmtId="0" fontId="14" fillId="0" borderId="0" xfId="1" quotePrefix="1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1" fontId="12" fillId="3" borderId="5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al 2" xfId="1"/>
    <cellStyle name="Százalék 2" xfId="2"/>
  </cellStyles>
  <dxfs count="20"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-83688</xdr:rowOff>
    </xdr:from>
    <xdr:ext cx="9105898" cy="6377855"/>
    <xdr:sp macro="" textlink="">
      <xdr:nvSpPr>
        <xdr:cNvPr id="2" name="Szövegdoboz 1"/>
        <xdr:cNvSpPr txBox="1"/>
      </xdr:nvSpPr>
      <xdr:spPr>
        <a:xfrm>
          <a:off x="295275" y="-83688"/>
          <a:ext cx="9105898" cy="63778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BUDAPEST SQUASH LIGA </a:t>
          </a: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VERSENYKIÍRÁS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53. forduló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liga célja: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Élénkíteni a squash életet és elősegíteni a squash partnerkeresést a City Squash Clubban. Folyamatos versenyzési lehetőség „profi” és amatőr játékosoknak egyaránt.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Nevezés a csatlakozóknak: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Személyesen vagy e-mailben (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squashtech@t-online.hu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 A nevezési díj befizetésével (1000.-Ft/fő) válik érvényessé a nevezés. Minden új nevező Oliver gripet kap ajándékba. (1022 Budapest, Marczibányi tér 13.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verseny fordulójának kezdete: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2018. szeptember 3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befejezés: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2018. november 4.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Kategóriák: Női és Férfi, korosztálytól független. Nők indulhatnak a férfi kategóriában is.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Lebonyolítás: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1. fordulóra érkezett nevezések alapján mindenkit besoroltunk egy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-9 fős ligába. (A,B,C,D  stb.). A ligán belül körmérkőzést játszanak a csoporttagok. A csoportok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1-2.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helyezettjei feljutnak az erőseb csoportba, utolsó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két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 kiesik a gyengébbe. Nyolc héten keresztül tart a körmérkőzéses szakasz, tehát átlagosan hetente egy mérkőzést kell lejátszani. A mérkőzéseket és annak időpontját a játékosok szervezik. Vita esetén a rendezőség dönt. Ezek után minden kezdődik elölről az új csoportokkal. Az eredményeket a klubban kérhető jegyzőkönyvbe kell beírni és a recepción leadni. Bár átlagosan hetente egy mérkőzést kell lejátszani a City Squash Clubban, ettől el lehet térni, tehát van lehetőség egy hét alatt több mérkőzés lejátszására is. Az ellenfelek elérhetőségét minden nevező e-mailben megkapja.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számolás a WSF szabályai szerint, minden labdamenet pontot ér és 11 pontig tart egy szett. 10-10 után két pont különbséggel lehet nyerni.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 mérkőzés öt lejátszott szettből áll.</a:t>
          </a:r>
          <a:r>
            <a:rPr lang="hu-HU" sz="1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rendezőség sem pályát, sem bírót, sem labdát nem biztosít! A mérkőzéseket a City Squash Clubban kell lejátszani! Az eredményeket hetente frissítjük a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honlapon.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Díjazás: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csoport győzteseket jutalmazzuk minden körben.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Pontozás: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Győzelemért 5 pont,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vereségért 2/3 szett aránynál 3 pont, 1/4 szett aránynál 2 pont, 0/5 szett aránynál 1 pont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játék nélkül 0 pont jár.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latin typeface="+mn-lt"/>
              <a:ea typeface="+mn-ea"/>
              <a:cs typeface="+mn-cs"/>
            </a:rPr>
            <a:t>Aki visszalép a fordulóból, a már lejátszott meccsei érvényesek maradnak, de a többieknek játék nélkül 5 pont jár. Ha valakivel többszöri próbálkozás ellenére sem sikerül időpontot egyeztetni, akkor a rendezőség egyedi elbírálása alapján is jár az 5 pont játék nélkül. Egyenlő pontszám esetén a megnyert mérkőzések száma, a jobb szett arány, megnyert szettek száma, vagy az egymás elleni eredmény dönt.</a:t>
          </a:r>
        </a:p>
        <a:p>
          <a:pPr algn="just"/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Bővebb információ, jelentkezés: Böhm Gabriella (20/9831-444)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MINDENKIT NAGY SZERETETTEL VÁRUNK!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  <xdr:twoCellAnchor>
    <xdr:from>
      <xdr:col>10</xdr:col>
      <xdr:colOff>133350</xdr:colOff>
      <xdr:row>1</xdr:row>
      <xdr:rowOff>19050</xdr:rowOff>
    </xdr:from>
    <xdr:to>
      <xdr:col>14</xdr:col>
      <xdr:colOff>561975</xdr:colOff>
      <xdr:row>7</xdr:row>
      <xdr:rowOff>104775</xdr:rowOff>
    </xdr:to>
    <xdr:pic>
      <xdr:nvPicPr>
        <xdr:cNvPr id="15986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28670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2:O32"/>
  <sheetViews>
    <sheetView workbookViewId="0">
      <selection activeCell="C2" sqref="C2"/>
    </sheetView>
  </sheetViews>
  <sheetFormatPr defaultRowHeight="15" x14ac:dyDescent="0.25"/>
  <cols>
    <col min="1" max="1" width="3.5703125" style="14" customWidth="1"/>
    <col min="2" max="2" width="24.85546875" style="14" customWidth="1"/>
    <col min="3" max="3" width="23.85546875" style="14" customWidth="1"/>
    <col min="4" max="4" width="24" style="14" customWidth="1"/>
    <col min="5" max="5" width="26" style="14" customWidth="1"/>
    <col min="6" max="6" width="3" style="14" bestFit="1" customWidth="1"/>
    <col min="7" max="8" width="9.140625" style="14"/>
    <col min="9" max="9" width="6" style="14" hidden="1" customWidth="1"/>
    <col min="10" max="16384" width="9.140625" style="14"/>
  </cols>
  <sheetData>
    <row r="2" spans="1:15" ht="26.25" x14ac:dyDescent="0.25">
      <c r="C2" s="15" t="s">
        <v>88</v>
      </c>
    </row>
    <row r="4" spans="1:15" x14ac:dyDescent="0.25">
      <c r="B4" s="42" t="s">
        <v>0</v>
      </c>
      <c r="C4" s="42" t="s">
        <v>1</v>
      </c>
      <c r="D4" s="42" t="s">
        <v>3</v>
      </c>
      <c r="E4" s="42" t="s">
        <v>2</v>
      </c>
      <c r="I4" s="32" t="s">
        <v>55</v>
      </c>
      <c r="L4" s="18"/>
      <c r="M4" s="18"/>
      <c r="N4" s="18"/>
      <c r="O4" s="18"/>
    </row>
    <row r="5" spans="1:15" x14ac:dyDescent="0.25">
      <c r="B5" s="43" t="s">
        <v>31</v>
      </c>
      <c r="C5" s="43" t="s">
        <v>31</v>
      </c>
      <c r="D5" s="43" t="s">
        <v>31</v>
      </c>
      <c r="E5" s="43" t="s">
        <v>31</v>
      </c>
      <c r="I5" s="32" t="s">
        <v>59</v>
      </c>
      <c r="L5" s="18"/>
      <c r="M5" s="18"/>
      <c r="N5" s="18"/>
      <c r="O5" s="18"/>
    </row>
    <row r="6" spans="1:15" x14ac:dyDescent="0.25">
      <c r="A6" s="14">
        <v>1</v>
      </c>
      <c r="B6" s="47" t="str">
        <f t="shared" ref="B6:E15" si="0">VLOOKUP(CONCATENATE(LEFT(B$4,1),ROW()-5),nevezettek,3,FALSE)</f>
        <v>Dávid Viktor</v>
      </c>
      <c r="C6" s="47" t="str">
        <f t="shared" si="0"/>
        <v>Bógyi Attila</v>
      </c>
      <c r="D6" s="47" t="str">
        <f t="shared" si="0"/>
        <v>Csörgő Norbert</v>
      </c>
      <c r="E6" s="47" t="str">
        <f t="shared" si="0"/>
        <v>Csalló Miklós</v>
      </c>
      <c r="F6" s="16">
        <v>1</v>
      </c>
      <c r="I6" s="32" t="s">
        <v>42</v>
      </c>
      <c r="L6" s="18"/>
      <c r="M6" s="18"/>
      <c r="N6" s="18"/>
      <c r="O6" s="18"/>
    </row>
    <row r="7" spans="1:15" x14ac:dyDescent="0.25">
      <c r="A7" s="14">
        <v>2</v>
      </c>
      <c r="B7" s="47" t="str">
        <f t="shared" si="0"/>
        <v>Gál Péter</v>
      </c>
      <c r="C7" s="47" t="str">
        <f t="shared" si="0"/>
        <v>Kovács Balázs</v>
      </c>
      <c r="D7" s="47" t="str">
        <f t="shared" si="0"/>
        <v>Degre András</v>
      </c>
      <c r="E7" s="47" t="str">
        <f t="shared" si="0"/>
        <v>Dörnyei István</v>
      </c>
      <c r="F7" s="16">
        <v>2</v>
      </c>
      <c r="I7" s="32" t="s">
        <v>43</v>
      </c>
      <c r="L7" s="18"/>
      <c r="M7" s="18"/>
      <c r="N7" s="18"/>
      <c r="O7" s="18"/>
    </row>
    <row r="8" spans="1:15" x14ac:dyDescent="0.25">
      <c r="A8" s="14">
        <v>3</v>
      </c>
      <c r="B8" s="47" t="str">
        <f t="shared" si="0"/>
        <v>Kincses Bence</v>
      </c>
      <c r="C8" s="47" t="str">
        <f t="shared" si="0"/>
        <v>Németh Szabolcs</v>
      </c>
      <c r="D8" s="47" t="str">
        <f t="shared" si="0"/>
        <v>Farkas Zoltán</v>
      </c>
      <c r="E8" s="47" t="str">
        <f t="shared" si="0"/>
        <v>Drozsnyik Dávid</v>
      </c>
      <c r="F8" s="16">
        <v>3</v>
      </c>
      <c r="I8" s="32" t="s">
        <v>60</v>
      </c>
      <c r="L8" s="18"/>
      <c r="M8" s="18"/>
      <c r="N8" s="18"/>
      <c r="O8" s="18"/>
    </row>
    <row r="9" spans="1:15" x14ac:dyDescent="0.25">
      <c r="A9" s="14">
        <v>4</v>
      </c>
      <c r="B9" s="47" t="str">
        <f t="shared" si="0"/>
        <v>Nemes Márton</v>
      </c>
      <c r="C9" s="47" t="str">
        <f t="shared" si="0"/>
        <v>Richter Pál</v>
      </c>
      <c r="D9" s="47" t="str">
        <f t="shared" si="0"/>
        <v>Greguss Csaba</v>
      </c>
      <c r="E9" s="47" t="str">
        <f t="shared" si="0"/>
        <v>Erdei Gábor</v>
      </c>
      <c r="F9" s="16">
        <v>4</v>
      </c>
      <c r="I9" s="32" t="s">
        <v>56</v>
      </c>
      <c r="L9" s="18"/>
      <c r="M9" s="18"/>
      <c r="N9" s="18"/>
      <c r="O9" s="18"/>
    </row>
    <row r="10" spans="1:15" x14ac:dyDescent="0.25">
      <c r="A10" s="14">
        <v>5</v>
      </c>
      <c r="B10" s="47" t="str">
        <f>VLOOKUP(CONCATENATE(LEFT(B$4,1),ROW()-5),nevezettek,3,FALSE)</f>
        <v>Potoczky András</v>
      </c>
      <c r="C10" s="47" t="str">
        <f t="shared" si="0"/>
        <v>Szöllösi Imre</v>
      </c>
      <c r="D10" s="47" t="str">
        <f t="shared" si="0"/>
        <v>Hegedűs Ferenc</v>
      </c>
      <c r="E10" s="47" t="str">
        <f t="shared" si="0"/>
        <v>Gulcsik Péter</v>
      </c>
      <c r="F10" s="16">
        <v>5</v>
      </c>
      <c r="I10" s="32" t="s">
        <v>57</v>
      </c>
      <c r="L10" s="18"/>
      <c r="M10" s="18"/>
      <c r="N10" s="18"/>
      <c r="O10" s="18"/>
    </row>
    <row r="11" spans="1:15" x14ac:dyDescent="0.25">
      <c r="A11" s="14">
        <v>6</v>
      </c>
      <c r="B11" s="47" t="str">
        <f t="shared" si="0"/>
        <v>Soós Gábor</v>
      </c>
      <c r="C11" s="47" t="str">
        <f t="shared" si="0"/>
        <v>Tasnádi Attila</v>
      </c>
      <c r="D11" s="47" t="str">
        <f t="shared" si="0"/>
        <v>Herédi Zsolt</v>
      </c>
      <c r="E11" s="47" t="str">
        <f t="shared" si="0"/>
        <v>Jakab Zoltán</v>
      </c>
      <c r="F11" s="16">
        <v>6</v>
      </c>
      <c r="I11" s="32" t="s">
        <v>58</v>
      </c>
      <c r="L11" s="18"/>
      <c r="M11" s="18"/>
      <c r="N11" s="18"/>
      <c r="O11" s="18"/>
    </row>
    <row r="12" spans="1:15" x14ac:dyDescent="0.25">
      <c r="A12" s="14">
        <v>7</v>
      </c>
      <c r="B12" s="47" t="str">
        <f t="shared" si="0"/>
        <v>Szalántzy Kolos</v>
      </c>
      <c r="C12" s="47" t="str">
        <f t="shared" si="0"/>
        <v>Theisz János</v>
      </c>
      <c r="D12" s="47" t="str">
        <f t="shared" si="0"/>
        <v>Lipcsei Árpád</v>
      </c>
      <c r="E12" s="47" t="str">
        <f t="shared" si="0"/>
        <v>Katona Mátyás</v>
      </c>
      <c r="F12" s="16">
        <v>7</v>
      </c>
      <c r="L12" s="18"/>
      <c r="M12" s="18"/>
      <c r="N12" s="18"/>
      <c r="O12" s="18"/>
    </row>
    <row r="13" spans="1:15" x14ac:dyDescent="0.25">
      <c r="A13" s="14">
        <v>8</v>
      </c>
      <c r="B13" s="47" t="str">
        <f t="shared" si="0"/>
        <v>Vajda Bertalan</v>
      </c>
      <c r="C13" s="47" t="str">
        <f t="shared" si="0"/>
        <v>Varga Balázs</v>
      </c>
      <c r="D13" s="47" t="str">
        <f t="shared" si="0"/>
        <v>Őrhidi Mátyás</v>
      </c>
      <c r="E13" s="47" t="str">
        <f t="shared" si="0"/>
        <v>Puskás Péter</v>
      </c>
      <c r="F13" s="16">
        <v>8</v>
      </c>
      <c r="L13" s="18"/>
      <c r="M13" s="18"/>
      <c r="N13" s="18"/>
      <c r="O13" s="18"/>
    </row>
    <row r="14" spans="1:15" x14ac:dyDescent="0.25">
      <c r="A14" s="33">
        <v>9</v>
      </c>
      <c r="B14" s="47" t="str">
        <f t="shared" si="0"/>
        <v>Wiandt András</v>
      </c>
      <c r="C14" s="47" t="str">
        <f t="shared" si="0"/>
        <v>Vibostyok Sándor</v>
      </c>
      <c r="D14" s="47" t="str">
        <f t="shared" si="0"/>
        <v>Takács Zsolt</v>
      </c>
      <c r="E14" s="47" t="str">
        <f t="shared" si="0"/>
        <v>Tibor Z. Petényi</v>
      </c>
      <c r="F14" s="16">
        <v>9</v>
      </c>
      <c r="L14" s="18"/>
      <c r="M14" s="18"/>
      <c r="N14" s="18"/>
      <c r="O14" s="18"/>
    </row>
    <row r="15" spans="1:15" x14ac:dyDescent="0.25">
      <c r="A15" s="16">
        <v>10</v>
      </c>
      <c r="B15" s="48"/>
      <c r="C15" s="48"/>
      <c r="D15" s="47" t="str">
        <f t="shared" si="0"/>
        <v>Zovát Csaba</v>
      </c>
      <c r="E15" s="48"/>
      <c r="F15" s="16">
        <v>10</v>
      </c>
      <c r="L15" s="18"/>
      <c r="M15" s="18"/>
      <c r="N15" s="18"/>
      <c r="O15" s="18"/>
    </row>
    <row r="16" spans="1:15" x14ac:dyDescent="0.25">
      <c r="B16" s="44" t="s">
        <v>4</v>
      </c>
      <c r="C16" s="45" t="s">
        <v>5</v>
      </c>
      <c r="D16" s="36"/>
      <c r="E16" s="34"/>
      <c r="L16" s="18"/>
      <c r="M16" s="18"/>
      <c r="N16" s="18"/>
      <c r="O16" s="18"/>
    </row>
    <row r="17" spans="1:15" x14ac:dyDescent="0.25">
      <c r="B17" s="46" t="s">
        <v>31</v>
      </c>
      <c r="C17" s="46" t="s">
        <v>31</v>
      </c>
      <c r="D17" s="36"/>
      <c r="E17" s="34"/>
      <c r="L17" s="18"/>
      <c r="M17" s="18"/>
      <c r="N17" s="18"/>
      <c r="O17" s="18"/>
    </row>
    <row r="18" spans="1:15" x14ac:dyDescent="0.25">
      <c r="A18" s="14">
        <v>1</v>
      </c>
      <c r="B18" s="47" t="str">
        <f t="shared" ref="B18:C26" si="1">VLOOKUP(CONCATENATE(LEFT(B$16,1),ROW()-17),nevezettek,3,FALSE)</f>
        <v>Hovanyecz András</v>
      </c>
      <c r="C18" s="47" t="str">
        <f t="shared" si="1"/>
        <v>Attovics Zoltán</v>
      </c>
      <c r="D18" s="49"/>
      <c r="E18" s="49"/>
      <c r="F18" s="16">
        <v>1</v>
      </c>
      <c r="L18" s="18"/>
      <c r="M18" s="18"/>
      <c r="N18" s="18"/>
      <c r="O18" s="18"/>
    </row>
    <row r="19" spans="1:15" x14ac:dyDescent="0.25">
      <c r="A19" s="14">
        <v>2</v>
      </c>
      <c r="B19" s="47" t="str">
        <f t="shared" si="1"/>
        <v>Kocsis Tamás</v>
      </c>
      <c r="C19" s="47" t="str">
        <f t="shared" si="1"/>
        <v>Balikó Tamás</v>
      </c>
      <c r="D19" s="49"/>
      <c r="E19" s="49"/>
      <c r="F19" s="16">
        <v>2</v>
      </c>
      <c r="L19" s="18"/>
      <c r="M19" s="18"/>
      <c r="N19" s="18"/>
      <c r="O19" s="18"/>
    </row>
    <row r="20" spans="1:15" x14ac:dyDescent="0.25">
      <c r="A20" s="14">
        <v>3</v>
      </c>
      <c r="B20" s="47" t="str">
        <f t="shared" si="1"/>
        <v>Mike Zoltán</v>
      </c>
      <c r="C20" s="47" t="str">
        <f t="shared" si="1"/>
        <v>Csomor Edina</v>
      </c>
      <c r="D20" s="49"/>
      <c r="E20" s="49"/>
      <c r="F20" s="16">
        <v>3</v>
      </c>
      <c r="L20" s="18"/>
      <c r="M20" s="18"/>
      <c r="N20" s="18"/>
      <c r="O20" s="18"/>
    </row>
    <row r="21" spans="1:15" x14ac:dyDescent="0.25">
      <c r="A21" s="14">
        <v>4</v>
      </c>
      <c r="B21" s="47" t="str">
        <f t="shared" si="1"/>
        <v>Neszveda Gábor</v>
      </c>
      <c r="C21" s="47" t="str">
        <f t="shared" si="1"/>
        <v>Hartmann Csaba</v>
      </c>
      <c r="D21" s="49"/>
      <c r="E21" s="49"/>
      <c r="F21" s="16">
        <v>4</v>
      </c>
      <c r="L21" s="18"/>
      <c r="M21" s="18"/>
      <c r="N21" s="18"/>
      <c r="O21" s="18"/>
    </row>
    <row r="22" spans="1:15" x14ac:dyDescent="0.25">
      <c r="A22" s="14">
        <v>5</v>
      </c>
      <c r="B22" s="47" t="str">
        <f t="shared" si="1"/>
        <v>Sívó Zsolt</v>
      </c>
      <c r="C22" s="47" t="str">
        <f t="shared" si="1"/>
        <v>Keszei Zsolt</v>
      </c>
      <c r="D22" s="49"/>
      <c r="E22" s="49"/>
      <c r="F22" s="16">
        <v>5</v>
      </c>
      <c r="L22" s="18"/>
      <c r="M22" s="18"/>
      <c r="N22" s="18"/>
      <c r="O22" s="18"/>
    </row>
    <row r="23" spans="1:15" x14ac:dyDescent="0.25">
      <c r="A23" s="14">
        <v>6</v>
      </c>
      <c r="B23" s="47" t="str">
        <f t="shared" si="1"/>
        <v>T. Szabó Gábor</v>
      </c>
      <c r="C23" s="47" t="str">
        <f t="shared" si="1"/>
        <v>Németh Balázs</v>
      </c>
      <c r="D23" s="49"/>
      <c r="E23" s="49"/>
      <c r="F23" s="16">
        <v>6</v>
      </c>
      <c r="L23" s="18"/>
      <c r="M23" s="18"/>
      <c r="N23" s="18"/>
      <c r="O23" s="18"/>
    </row>
    <row r="24" spans="1:15" x14ac:dyDescent="0.25">
      <c r="A24" s="14">
        <v>7</v>
      </c>
      <c r="B24" s="47" t="str">
        <f t="shared" si="1"/>
        <v>Trevor Kalinovsky</v>
      </c>
      <c r="C24" s="47" t="str">
        <f t="shared" si="1"/>
        <v>Sárközy Dezső</v>
      </c>
      <c r="D24" s="49"/>
      <c r="E24" s="49"/>
      <c r="F24" s="16">
        <v>7</v>
      </c>
      <c r="L24" s="18"/>
      <c r="M24" s="18"/>
      <c r="N24" s="18"/>
      <c r="O24" s="18"/>
    </row>
    <row r="25" spans="1:15" x14ac:dyDescent="0.25">
      <c r="A25" s="33">
        <v>8</v>
      </c>
      <c r="B25" s="47" t="str">
        <f t="shared" si="1"/>
        <v>Zeke Katalin</v>
      </c>
      <c r="C25" s="47" t="str">
        <f t="shared" si="1"/>
        <v>Sziegl Gábor</v>
      </c>
      <c r="D25" s="49"/>
      <c r="E25" s="49"/>
      <c r="F25" s="16">
        <v>8</v>
      </c>
    </row>
    <row r="26" spans="1:15" x14ac:dyDescent="0.25">
      <c r="A26" s="33">
        <v>9</v>
      </c>
      <c r="B26" s="47" t="str">
        <f t="shared" si="1"/>
        <v>Zoon Jelle</v>
      </c>
      <c r="C26" s="47" t="str">
        <f t="shared" si="1"/>
        <v>Török Zoltán</v>
      </c>
      <c r="D26" s="49"/>
      <c r="E26" s="49"/>
      <c r="F26" s="16">
        <v>9</v>
      </c>
    </row>
    <row r="27" spans="1:15" x14ac:dyDescent="0.25">
      <c r="A27" s="33"/>
      <c r="B27" s="48"/>
      <c r="C27" s="48"/>
      <c r="D27" s="49"/>
      <c r="E27" s="49"/>
      <c r="F27" s="16"/>
    </row>
    <row r="28" spans="1:15" x14ac:dyDescent="0.25">
      <c r="B28" s="35" t="s">
        <v>89</v>
      </c>
      <c r="C28" s="33"/>
    </row>
    <row r="29" spans="1:15" x14ac:dyDescent="0.25">
      <c r="B29" s="35" t="s">
        <v>90</v>
      </c>
      <c r="C29" s="33"/>
      <c r="E29" s="17"/>
    </row>
    <row r="30" spans="1:15" x14ac:dyDescent="0.25">
      <c r="C30" s="33"/>
      <c r="E30" s="17"/>
    </row>
    <row r="31" spans="1:15" x14ac:dyDescent="0.25">
      <c r="C31" s="33"/>
    </row>
    <row r="32" spans="1:15" x14ac:dyDescent="0.25">
      <c r="C32" s="33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8" width="12.140625" customWidth="1"/>
    <col min="9" max="10" width="12.140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7"/>
      <c r="B1" s="56" t="e">
        <f t="shared" ref="B1:J1" ca="1" si="0">VLOOKUP(CONCATENATE(LEFT($A$2,1),COLUMN()-1),nevezettek,3,FALSE)</f>
        <v>#N/A</v>
      </c>
      <c r="C1" s="56" t="e">
        <f t="shared" ca="1" si="0"/>
        <v>#N/A</v>
      </c>
      <c r="D1" s="56" t="e">
        <f t="shared" ca="1" si="0"/>
        <v>#N/A</v>
      </c>
      <c r="E1" s="56" t="e">
        <f t="shared" ca="1" si="0"/>
        <v>#N/A</v>
      </c>
      <c r="F1" s="56" t="e">
        <f t="shared" ca="1" si="0"/>
        <v>#N/A</v>
      </c>
      <c r="G1" s="56" t="e">
        <f t="shared" ca="1" si="0"/>
        <v>#N/A</v>
      </c>
      <c r="H1" s="56" t="e">
        <f t="shared" ca="1" si="0"/>
        <v>#N/A</v>
      </c>
      <c r="I1" s="56" t="e">
        <f t="shared" ca="1" si="0"/>
        <v>#N/A</v>
      </c>
      <c r="J1" s="65" t="e">
        <f t="shared" ca="1" si="0"/>
        <v>#N/A</v>
      </c>
      <c r="K1" s="68" t="s">
        <v>27</v>
      </c>
      <c r="L1" s="71" t="s">
        <v>40</v>
      </c>
      <c r="M1" s="74" t="s">
        <v>39</v>
      </c>
      <c r="N1" s="50" t="s">
        <v>44</v>
      </c>
      <c r="O1" s="53" t="s">
        <v>77</v>
      </c>
      <c r="P1" s="7"/>
    </row>
    <row r="2" spans="1:21" x14ac:dyDescent="0.25">
      <c r="A2" s="28" t="str">
        <f ca="1">RIGHT(CELL("filename",A1),6)</f>
        <v>G liga</v>
      </c>
      <c r="B2" s="57"/>
      <c r="C2" s="57"/>
      <c r="D2" s="57"/>
      <c r="E2" s="57"/>
      <c r="F2" s="57"/>
      <c r="G2" s="57"/>
      <c r="H2" s="57"/>
      <c r="I2" s="57"/>
      <c r="J2" s="66"/>
      <c r="K2" s="69"/>
      <c r="L2" s="72"/>
      <c r="M2" s="75"/>
      <c r="N2" s="51"/>
      <c r="O2" s="54"/>
      <c r="P2" s="7"/>
      <c r="Q2" s="30"/>
    </row>
    <row r="3" spans="1:21" x14ac:dyDescent="0.25">
      <c r="A3" s="29">
        <f ca="1">COUNTIF(Elérhetőségek!D:D,LEFT(A2,1))</f>
        <v>0</v>
      </c>
      <c r="B3" s="58"/>
      <c r="C3" s="58"/>
      <c r="D3" s="58"/>
      <c r="E3" s="58"/>
      <c r="F3" s="58"/>
      <c r="G3" s="58"/>
      <c r="H3" s="58"/>
      <c r="I3" s="58"/>
      <c r="J3" s="67"/>
      <c r="K3" s="70"/>
      <c r="L3" s="73"/>
      <c r="M3" s="76"/>
      <c r="N3" s="52"/>
      <c r="O3" s="55"/>
      <c r="P3" s="7"/>
      <c r="Q3" s="31"/>
    </row>
    <row r="4" spans="1:21" ht="15" customHeight="1" x14ac:dyDescent="0.25">
      <c r="A4" s="56" t="e">
        <f ca="1">B1</f>
        <v>#N/A</v>
      </c>
      <c r="B4" s="59"/>
      <c r="C4" s="62"/>
      <c r="D4" s="62"/>
      <c r="E4" s="62"/>
      <c r="F4" s="62"/>
      <c r="G4" s="62"/>
      <c r="H4" s="62"/>
      <c r="I4" s="62"/>
      <c r="J4" s="79"/>
      <c r="K4" s="82">
        <f>5*(COUNTIF(B4:J6,"5/0")+COUNTIF(B4:J6,"4/1")+COUNTIF(B4:J6,"3/2")+COUNTIF(B4:J6,"5/-"))+3*COUNTIF(B4:J6,"2/3")+2*COUNTIF(B4:J6,"1/4")+COUNTIF(B4:J6,"0/5")+0.01*L4+0.0001*(M4-N4)</f>
        <v>0</v>
      </c>
      <c r="L4" s="85">
        <f>1*COUNTIF(B4:J6,"5/0")+1*COUNTIF(B4:J6,"4/1")+1*COUNTIF(B4:J6,"3/2")+1*COUNTIF(B4:J6,"5/-")+0*COUNTIF(B4:J6,"2/3")+0*COUNTIF(B4:J6,"1/4")+0*COUNTIF(B4:J6,"0/5")</f>
        <v>0</v>
      </c>
      <c r="M4" s="88">
        <f>5*COUNTIF(B4:J6,"5/0")+4*COUNTIF(B4:J6,"4/1")+3*COUNTIF(B4:J6,"3/2")+5*COUNTIF(B4:J6,"5/-")+2*COUNTIF(B4:J6,"2/3")+1*COUNTIF(B4:J6,"1/4")+0*COUNTIF(B4:J6,"0/5")</f>
        <v>0</v>
      </c>
      <c r="N4" s="91">
        <f>0*COUNTIF(B4:J6,"5/0")+1*COUNTIF(B4:J6,"4/1")+2*COUNTIF(B4:J6,"3/2")+3*COUNTIF(B4:J6,"2/3")+4*COUNTIF(B4:J6,"1/4")+5*COUNTIF(B4:J6,"0/5")+5*COUNTIF(B4:J6,"-/5")</f>
        <v>0</v>
      </c>
      <c r="O4" s="77">
        <f>RANK(K4,K$4:K$30)</f>
        <v>1</v>
      </c>
      <c r="P4" s="12"/>
    </row>
    <row r="5" spans="1:21" x14ac:dyDescent="0.25">
      <c r="A5" s="57"/>
      <c r="B5" s="60"/>
      <c r="C5" s="63"/>
      <c r="D5" s="63"/>
      <c r="E5" s="63"/>
      <c r="F5" s="63"/>
      <c r="G5" s="63"/>
      <c r="H5" s="63"/>
      <c r="I5" s="63"/>
      <c r="J5" s="80"/>
      <c r="K5" s="83"/>
      <c r="L5" s="86"/>
      <c r="M5" s="89"/>
      <c r="N5" s="92"/>
      <c r="O5" s="78"/>
      <c r="P5" s="5"/>
      <c r="T5" s="26"/>
      <c r="U5" s="26"/>
    </row>
    <row r="6" spans="1:21" x14ac:dyDescent="0.25">
      <c r="A6" s="58"/>
      <c r="B6" s="61"/>
      <c r="C6" s="64"/>
      <c r="D6" s="64"/>
      <c r="E6" s="64"/>
      <c r="F6" s="64"/>
      <c r="G6" s="64"/>
      <c r="H6" s="64"/>
      <c r="I6" s="64"/>
      <c r="J6" s="81"/>
      <c r="K6" s="84"/>
      <c r="L6" s="87"/>
      <c r="M6" s="90"/>
      <c r="N6" s="93"/>
      <c r="O6" s="40">
        <f>IFERROR(K4/SUM(M4:N6),0)</f>
        <v>0</v>
      </c>
      <c r="P6" s="13"/>
    </row>
    <row r="7" spans="1:21" x14ac:dyDescent="0.25">
      <c r="A7" s="56" t="e">
        <f ca="1">C1</f>
        <v>#N/A</v>
      </c>
      <c r="B7" s="62"/>
      <c r="C7" s="59"/>
      <c r="D7" s="62"/>
      <c r="E7" s="62"/>
      <c r="F7" s="62"/>
      <c r="G7" s="62"/>
      <c r="H7" s="62"/>
      <c r="I7" s="62"/>
      <c r="J7" s="79"/>
      <c r="K7" s="82">
        <f>5*(COUNTIF(B7:J9,"5/0")+COUNTIF(B7:J9,"4/1")+COUNTIF(B7:J9,"3/2")+COUNTIF(B7:J9,"5/-"))+3*COUNTIF(B7:J9,"2/3")+2*COUNTIF(B7:J9,"1/4")+COUNTIF(B7:J9,"0/5")+0.01*L7+0.0001*(M7-N7)</f>
        <v>0</v>
      </c>
      <c r="L7" s="85">
        <f>1*COUNTIF(B7:J9,"5/0")+1*COUNTIF(B7:J9,"4/1")+1*COUNTIF(B7:J9,"3/2")+1*COUNTIF(B7:J9,"5/-")+0*COUNTIF(B7:J9,"2/3")+0*COUNTIF(B7:J9,"1/4")+0*COUNTIF(B7:J9,"0/5")</f>
        <v>0</v>
      </c>
      <c r="M7" s="88">
        <f>5*COUNTIF(B7:J9,"5/0")+4*COUNTIF(B7:J9,"4/1")+3*COUNTIF(B7:J9,"3/2")+5*COUNTIF(B7:J9,"5/-")+2*COUNTIF(B7:J9,"2/3")+1*COUNTIF(B7:J9,"1/4")+0*COUNTIF(B7:J9,"0/5")</f>
        <v>0</v>
      </c>
      <c r="N7" s="91">
        <f>0*COUNTIF(B7:J9,"5/0")+1*COUNTIF(B7:J9,"4/1")+2*COUNTIF(B7:J9,"3/2")+3*COUNTIF(B7:J9,"2/3")+4*COUNTIF(B7:J9,"1/4")+5*COUNTIF(B7:J9,"0/5")+5*COUNTIF(B7:J9,"-/5")</f>
        <v>0</v>
      </c>
      <c r="O7" s="77">
        <f>RANK(K7,K$4:K$30)</f>
        <v>1</v>
      </c>
      <c r="P7" s="13"/>
      <c r="R7" s="6"/>
    </row>
    <row r="8" spans="1:21" x14ac:dyDescent="0.25">
      <c r="A8" s="57"/>
      <c r="B8" s="63"/>
      <c r="C8" s="60"/>
      <c r="D8" s="63"/>
      <c r="E8" s="63"/>
      <c r="F8" s="63"/>
      <c r="G8" s="63"/>
      <c r="H8" s="63"/>
      <c r="I8" s="63"/>
      <c r="J8" s="80"/>
      <c r="K8" s="83"/>
      <c r="L8" s="86"/>
      <c r="M8" s="89"/>
      <c r="N8" s="92"/>
      <c r="O8" s="78"/>
      <c r="P8" s="3"/>
      <c r="R8" s="6"/>
      <c r="T8" s="26"/>
      <c r="U8" s="26"/>
    </row>
    <row r="9" spans="1:21" x14ac:dyDescent="0.25">
      <c r="A9" s="58"/>
      <c r="B9" s="64"/>
      <c r="C9" s="61"/>
      <c r="D9" s="64"/>
      <c r="E9" s="64"/>
      <c r="F9" s="64"/>
      <c r="G9" s="64"/>
      <c r="H9" s="64"/>
      <c r="I9" s="64"/>
      <c r="J9" s="81"/>
      <c r="K9" s="84"/>
      <c r="L9" s="87"/>
      <c r="M9" s="90"/>
      <c r="N9" s="93"/>
      <c r="O9" s="40">
        <f>IFERROR(K7/SUM(M7:N9),0)</f>
        <v>0</v>
      </c>
      <c r="P9" s="13"/>
      <c r="R9" s="11"/>
    </row>
    <row r="10" spans="1:21" x14ac:dyDescent="0.25">
      <c r="A10" s="56" t="e">
        <f ca="1">D1</f>
        <v>#N/A</v>
      </c>
      <c r="B10" s="62"/>
      <c r="C10" s="62"/>
      <c r="D10" s="59"/>
      <c r="E10" s="62"/>
      <c r="F10" s="62"/>
      <c r="G10" s="62"/>
      <c r="H10" s="62"/>
      <c r="I10" s="62"/>
      <c r="J10" s="79"/>
      <c r="K10" s="82">
        <f>5*(COUNTIF(B10:J12,"5/0")+COUNTIF(B10:J12,"4/1")+COUNTIF(B10:J12,"3/2")+COUNTIF(B10:J12,"5/-"))+3*COUNTIF(B10:J12,"2/3")+2*COUNTIF(B10:J12,"1/4")+COUNTIF(B10:J12,"0/5")+0.01*L10+0.0001*(M10-N10)</f>
        <v>0</v>
      </c>
      <c r="L10" s="85">
        <f>1*COUNTIF(B10:J12,"5/0")+1*COUNTIF(B10:J12,"4/1")+1*COUNTIF(B10:J12,"3/2")+1*COUNTIF(B10:J12,"5/-")+0*COUNTIF(B10:J12,"2/3")+0*COUNTIF(B10:J12,"1/4")+0*COUNTIF(B10:J12,"0/5")</f>
        <v>0</v>
      </c>
      <c r="M10" s="88">
        <f>5*COUNTIF(B10:J12,"5/0")+4*COUNTIF(B10:J12,"4/1")+3*COUNTIF(B10:J12,"3/2")+5*COUNTIF(B10:J12,"5/-")+2*COUNTIF(B10:J12,"2/3")+1*COUNTIF(B10:J12,"1/4")+0*COUNTIF(B10:J12,"0/5")</f>
        <v>0</v>
      </c>
      <c r="N10" s="91">
        <f>0*COUNTIF(B10:J12,"5/0")+1*COUNTIF(B10:J12,"4/1")+2*COUNTIF(B10:J12,"3/2")+3*COUNTIF(B10:J12,"2/3")+4*COUNTIF(B10:J12,"1/4")+5*COUNTIF(B10:J12,"0/5")+5*COUNTIF(B10:J12,"-/5")</f>
        <v>0</v>
      </c>
      <c r="O10" s="77">
        <f>RANK(K10,K$4:K$30)</f>
        <v>1</v>
      </c>
      <c r="P10" s="13"/>
    </row>
    <row r="11" spans="1:21" x14ac:dyDescent="0.25">
      <c r="A11" s="57"/>
      <c r="B11" s="63"/>
      <c r="C11" s="63"/>
      <c r="D11" s="60"/>
      <c r="E11" s="63"/>
      <c r="F11" s="63"/>
      <c r="G11" s="63"/>
      <c r="H11" s="63"/>
      <c r="I11" s="63"/>
      <c r="J11" s="80"/>
      <c r="K11" s="83"/>
      <c r="L11" s="86"/>
      <c r="M11" s="89"/>
      <c r="N11" s="92"/>
      <c r="O11" s="78"/>
      <c r="P11" s="2"/>
      <c r="R11" s="9"/>
      <c r="S11" s="1"/>
    </row>
    <row r="12" spans="1:21" x14ac:dyDescent="0.25">
      <c r="A12" s="58"/>
      <c r="B12" s="64"/>
      <c r="C12" s="64"/>
      <c r="D12" s="61"/>
      <c r="E12" s="64"/>
      <c r="F12" s="64"/>
      <c r="G12" s="64"/>
      <c r="H12" s="64"/>
      <c r="I12" s="64"/>
      <c r="J12" s="81"/>
      <c r="K12" s="84"/>
      <c r="L12" s="87"/>
      <c r="M12" s="90"/>
      <c r="N12" s="93"/>
      <c r="O12" s="40">
        <f>IFERROR(K10/SUM(M10:N12),0)</f>
        <v>0</v>
      </c>
      <c r="P12" s="13"/>
    </row>
    <row r="13" spans="1:21" x14ac:dyDescent="0.25">
      <c r="A13" s="56" t="e">
        <f ca="1">E1</f>
        <v>#N/A</v>
      </c>
      <c r="B13" s="62"/>
      <c r="C13" s="62"/>
      <c r="D13" s="62"/>
      <c r="E13" s="59"/>
      <c r="F13" s="62"/>
      <c r="G13" s="62"/>
      <c r="H13" s="62"/>
      <c r="I13" s="62"/>
      <c r="J13" s="79"/>
      <c r="K13" s="82">
        <f>5*(COUNTIF(B13:J15,"5/0")+COUNTIF(B13:J15,"4/1")+COUNTIF(B13:J15,"3/2")+COUNTIF(B13:J15,"5/-"))+3*COUNTIF(B13:J15,"2/3")+2*COUNTIF(B13:J15,"1/4")+COUNTIF(B13:J15,"0/5")+0.01*L13+0.0001*(M13-N13)</f>
        <v>0</v>
      </c>
      <c r="L13" s="85">
        <f>1*COUNTIF(B13:J15,"5/0")+1*COUNTIF(B13:J15,"4/1")+1*COUNTIF(B13:J15,"3/2")+1*COUNTIF(B13:J15,"5/-")+0*COUNTIF(B13:J15,"2/3")+0*COUNTIF(B13:J15,"1/4")+0*COUNTIF(B13:J15,"0/5")</f>
        <v>0</v>
      </c>
      <c r="M13" s="88">
        <f>5*COUNTIF(B13:J15,"5/0")+4*COUNTIF(B13:J15,"4/1")+3*COUNTIF(B13:J15,"3/2")+5*COUNTIF(B13:J15,"5/-")+2*COUNTIF(B13:J15,"2/3")+1*COUNTIF(B13:J15,"1/4")+0*COUNTIF(B13:J15,"0/5")</f>
        <v>0</v>
      </c>
      <c r="N13" s="91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1</v>
      </c>
      <c r="P13" s="13"/>
    </row>
    <row r="14" spans="1:21" x14ac:dyDescent="0.25">
      <c r="A14" s="57"/>
      <c r="B14" s="63"/>
      <c r="C14" s="63"/>
      <c r="D14" s="63"/>
      <c r="E14" s="60"/>
      <c r="F14" s="63"/>
      <c r="G14" s="63"/>
      <c r="H14" s="63"/>
      <c r="I14" s="63"/>
      <c r="J14" s="80"/>
      <c r="K14" s="83"/>
      <c r="L14" s="86"/>
      <c r="M14" s="89"/>
      <c r="N14" s="92"/>
      <c r="O14" s="78"/>
      <c r="P14" s="5"/>
      <c r="R14" s="9"/>
      <c r="T14" s="26"/>
      <c r="U14" s="26"/>
    </row>
    <row r="15" spans="1:21" x14ac:dyDescent="0.25">
      <c r="A15" s="58"/>
      <c r="B15" s="64"/>
      <c r="C15" s="64"/>
      <c r="D15" s="64"/>
      <c r="E15" s="61"/>
      <c r="F15" s="64"/>
      <c r="G15" s="64"/>
      <c r="H15" s="64"/>
      <c r="I15" s="64"/>
      <c r="J15" s="81"/>
      <c r="K15" s="84"/>
      <c r="L15" s="87"/>
      <c r="M15" s="90"/>
      <c r="N15" s="93"/>
      <c r="O15" s="40">
        <f>IFERROR(K13/SUM(M13:N15),0)</f>
        <v>0</v>
      </c>
      <c r="P15" s="13"/>
    </row>
    <row r="16" spans="1:21" x14ac:dyDescent="0.25">
      <c r="A16" s="56" t="e">
        <f ca="1">F1</f>
        <v>#N/A</v>
      </c>
      <c r="B16" s="62"/>
      <c r="C16" s="62"/>
      <c r="D16" s="62"/>
      <c r="E16" s="62"/>
      <c r="F16" s="59"/>
      <c r="G16" s="62"/>
      <c r="H16" s="62"/>
      <c r="I16" s="62"/>
      <c r="J16" s="79"/>
      <c r="K16" s="82">
        <f>5*(COUNTIF(B16:J18,"5/0")+COUNTIF(B16:J18,"4/1")+COUNTIF(B16:J18,"3/2")+COUNTIF(B16:J18,"5/-"))+3*COUNTIF(B16:J18,"2/3")+2*COUNTIF(B16:J18,"1/4")+COUNTIF(B16:J18,"0/5")+0.01*L16+0.0001*(M16-N16)</f>
        <v>0</v>
      </c>
      <c r="L16" s="85">
        <f>1*COUNTIF(B16:J18,"5/0")+1*COUNTIF(B16:J18,"4/1")+1*COUNTIF(B16:J18,"3/2")+1*COUNTIF(B16:J18,"5/-")+0*COUNTIF(B16:J18,"2/3")+0*COUNTIF(B16:J18,"1/4")+0*COUNTIF(B16:J18,"0/5")</f>
        <v>0</v>
      </c>
      <c r="M16" s="88">
        <f>5*COUNTIF(B16:J18,"5/0")+4*COUNTIF(B16:J18,"4/1")+3*COUNTIF(B16:J18,"3/2")+5*COUNTIF(B16:J18,"5/-")+2*COUNTIF(B16:J18,"2/3")+1*COUNTIF(B16:J18,"1/4")+0*COUNTIF(B16:J18,"0/5")</f>
        <v>0</v>
      </c>
      <c r="N16" s="91">
        <f>0*COUNTIF(B16:J18,"5/0")+1*COUNTIF(B16:J18,"4/1")+2*COUNTIF(B16:J18,"3/2")+3*COUNTIF(B16:J18,"2/3")+4*COUNTIF(B16:J18,"1/4")+5*COUNTIF(B16:J18,"0/5")+5*COUNTIF(B16:J18,"-/5")</f>
        <v>0</v>
      </c>
      <c r="O16" s="77">
        <f>RANK(K16,K$4:K$30)</f>
        <v>1</v>
      </c>
      <c r="P16" s="13"/>
    </row>
    <row r="17" spans="1:20" x14ac:dyDescent="0.25">
      <c r="A17" s="57"/>
      <c r="B17" s="63"/>
      <c r="C17" s="63"/>
      <c r="D17" s="63"/>
      <c r="E17" s="63"/>
      <c r="F17" s="60"/>
      <c r="G17" s="63"/>
      <c r="H17" s="63"/>
      <c r="I17" s="63"/>
      <c r="J17" s="80"/>
      <c r="K17" s="83"/>
      <c r="L17" s="86"/>
      <c r="M17" s="89"/>
      <c r="N17" s="92"/>
      <c r="O17" s="78"/>
      <c r="P17" s="5"/>
    </row>
    <row r="18" spans="1:20" x14ac:dyDescent="0.25">
      <c r="A18" s="58"/>
      <c r="B18" s="64"/>
      <c r="C18" s="64"/>
      <c r="D18" s="64"/>
      <c r="E18" s="64"/>
      <c r="F18" s="61"/>
      <c r="G18" s="64"/>
      <c r="H18" s="64"/>
      <c r="I18" s="64"/>
      <c r="J18" s="81"/>
      <c r="K18" s="84"/>
      <c r="L18" s="87"/>
      <c r="M18" s="90"/>
      <c r="N18" s="93"/>
      <c r="O18" s="40">
        <f>IFERROR(K16/SUM(M16:N18),0)</f>
        <v>0</v>
      </c>
      <c r="P18" s="13"/>
    </row>
    <row r="19" spans="1:20" x14ac:dyDescent="0.25">
      <c r="A19" s="56" t="e">
        <f ca="1">G1</f>
        <v>#N/A</v>
      </c>
      <c r="B19" s="62"/>
      <c r="C19" s="62"/>
      <c r="D19" s="62"/>
      <c r="E19" s="62"/>
      <c r="F19" s="62"/>
      <c r="G19" s="59"/>
      <c r="H19" s="62"/>
      <c r="I19" s="62"/>
      <c r="J19" s="79"/>
      <c r="K19" s="82">
        <f>5*(COUNTIF(B19:J21,"5/0")+COUNTIF(B19:J21,"4/1")+COUNTIF(B19:J21,"3/2")+COUNTIF(B19:J21,"5/-"))+3*COUNTIF(B19:J21,"2/3")+2*COUNTIF(B19:J21,"1/4")+COUNTIF(B19:J21,"0/5")+0.01*L19+0.0001*(M19-N19)</f>
        <v>0</v>
      </c>
      <c r="L19" s="85">
        <f>1*COUNTIF(B19:J21,"5/0")+1*COUNTIF(B19:J21,"4/1")+1*COUNTIF(B19:J21,"3/2")+1*COUNTIF(B19:J21,"5/-")+0*COUNTIF(B19:J21,"2/3")+0*COUNTIF(B19:J21,"1/4")+0*COUNTIF(B19:J21,"0/5")</f>
        <v>0</v>
      </c>
      <c r="M19" s="88">
        <f>5*COUNTIF(B19:J21,"5/0")+4*COUNTIF(B19:J21,"4/1")+3*COUNTIF(B19:J21,"3/2")+5*COUNTIF(B19:J21,"5/-")+2*COUNTIF(B19:J21,"2/3")+1*COUNTIF(B19:J21,"1/4")+0*COUNTIF(B19:J21,"0/5")</f>
        <v>0</v>
      </c>
      <c r="N19" s="91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20" x14ac:dyDescent="0.25">
      <c r="A20" s="57"/>
      <c r="B20" s="63"/>
      <c r="C20" s="63"/>
      <c r="D20" s="63"/>
      <c r="E20" s="63"/>
      <c r="F20" s="63"/>
      <c r="G20" s="60"/>
      <c r="H20" s="63"/>
      <c r="I20" s="63"/>
      <c r="J20" s="80"/>
      <c r="K20" s="83"/>
      <c r="L20" s="86"/>
      <c r="M20" s="89"/>
      <c r="N20" s="92"/>
      <c r="O20" s="78"/>
      <c r="P20" s="2"/>
      <c r="R20" s="6"/>
    </row>
    <row r="21" spans="1:20" x14ac:dyDescent="0.25">
      <c r="A21" s="58"/>
      <c r="B21" s="64"/>
      <c r="C21" s="64"/>
      <c r="D21" s="64"/>
      <c r="E21" s="64"/>
      <c r="F21" s="64"/>
      <c r="G21" s="61"/>
      <c r="H21" s="64"/>
      <c r="I21" s="64"/>
      <c r="J21" s="81"/>
      <c r="K21" s="84"/>
      <c r="L21" s="87"/>
      <c r="M21" s="90"/>
      <c r="N21" s="93"/>
      <c r="O21" s="40">
        <f>IFERROR(K19/SUM(M19:N21),0)</f>
        <v>0</v>
      </c>
      <c r="P21" s="13"/>
    </row>
    <row r="22" spans="1:20" x14ac:dyDescent="0.25">
      <c r="A22" s="56" t="e">
        <f ca="1">H1</f>
        <v>#N/A</v>
      </c>
      <c r="B22" s="62"/>
      <c r="C22" s="62"/>
      <c r="D22" s="62"/>
      <c r="E22" s="62"/>
      <c r="F22" s="62"/>
      <c r="G22" s="62"/>
      <c r="H22" s="59"/>
      <c r="I22" s="62"/>
      <c r="J22" s="79"/>
      <c r="K22" s="82">
        <f>5*(COUNTIF(B22:J24,"5/0")+COUNTIF(B22:J24,"4/1")+COUNTIF(B22:J24,"3/2")+COUNTIF(B22:J24,"5/-"))+3*COUNTIF(B22:J24,"2/3")+2*COUNTIF(B22:J24,"1/4")+COUNTIF(B22:J24,"0/5")+0.01*L22+0.0001*(M22-N22)</f>
        <v>0</v>
      </c>
      <c r="L22" s="85">
        <f>1*COUNTIF(B22:J24,"5/0")+1*COUNTIF(B22:J24,"4/1")+1*COUNTIF(B22:J24,"3/2")+1*COUNTIF(B22:J24,"5/-")+0*COUNTIF(B22:J24,"2/3")+0*COUNTIF(B22:J24,"1/4")+0*COUNTIF(B22:J24,"0/5")</f>
        <v>0</v>
      </c>
      <c r="M22" s="88">
        <f>5*COUNTIF(B22:J24,"5/0")+4*COUNTIF(B22:J24,"4/1")+3*COUNTIF(B22:J24,"3/2")+5*COUNTIF(B22:J24,"5/-")+2*COUNTIF(B22:J24,"2/3")+1*COUNTIF(B22:J24,"1/4")+0*COUNTIF(B22:J24,"0/5")</f>
        <v>0</v>
      </c>
      <c r="N22" s="91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1</v>
      </c>
      <c r="P22" s="13"/>
    </row>
    <row r="23" spans="1:20" x14ac:dyDescent="0.25">
      <c r="A23" s="57"/>
      <c r="B23" s="63"/>
      <c r="C23" s="63"/>
      <c r="D23" s="63"/>
      <c r="E23" s="63"/>
      <c r="F23" s="63"/>
      <c r="G23" s="63"/>
      <c r="H23" s="60"/>
      <c r="I23" s="63"/>
      <c r="J23" s="80"/>
      <c r="K23" s="83"/>
      <c r="L23" s="86"/>
      <c r="M23" s="89"/>
      <c r="N23" s="92"/>
      <c r="O23" s="78"/>
      <c r="P23" s="2"/>
      <c r="R23" s="10"/>
      <c r="T23" s="4"/>
    </row>
    <row r="24" spans="1:20" x14ac:dyDescent="0.25">
      <c r="A24" s="58"/>
      <c r="B24" s="64"/>
      <c r="C24" s="64"/>
      <c r="D24" s="64"/>
      <c r="E24" s="64"/>
      <c r="F24" s="64"/>
      <c r="G24" s="64"/>
      <c r="H24" s="61"/>
      <c r="I24" s="64"/>
      <c r="J24" s="81"/>
      <c r="K24" s="84"/>
      <c r="L24" s="87"/>
      <c r="M24" s="90"/>
      <c r="N24" s="93"/>
      <c r="O24" s="40">
        <f>IFERROR(K22/SUM(M22:N24),0)</f>
        <v>0</v>
      </c>
      <c r="P24" s="13"/>
    </row>
    <row r="25" spans="1:20" hidden="1" x14ac:dyDescent="0.25">
      <c r="A25" s="56" t="e">
        <f ca="1">I1</f>
        <v>#N/A</v>
      </c>
      <c r="B25" s="62"/>
      <c r="C25" s="62"/>
      <c r="D25" s="62"/>
      <c r="E25" s="62"/>
      <c r="F25" s="62"/>
      <c r="G25" s="62"/>
      <c r="H25" s="62"/>
      <c r="I25" s="59"/>
      <c r="J25" s="79"/>
      <c r="K25" s="82">
        <f>5*(COUNTIF(B25:J27,"5/0")+COUNTIF(B25:J27,"4/1")+COUNTIF(B25:J27,"3/2")+COUNTIF(B25:J27,"5/-"))+3*COUNTIF(B25:J27,"2/3")+2*COUNTIF(B25:J27,"1/4")+COUNTIF(B25:J27,"0/5")+0.01*L25+0.0001*(M25-N25)</f>
        <v>0</v>
      </c>
      <c r="L25" s="85">
        <f>1*COUNTIF(B25:J27,"5/0")+1*COUNTIF(B25:J27,"4/1")+1*COUNTIF(B25:J27,"3/2")+1*COUNTIF(B25:J27,"5/-")+0*COUNTIF(B25:J27,"2/3")+0*COUNTIF(B25:J27,"1/4")+0*COUNTIF(B25:J27,"0/5")</f>
        <v>0</v>
      </c>
      <c r="M25" s="88">
        <f>5*COUNTIF(B25:J27,"5/0")+4*COUNTIF(B25:J27,"4/1")+3*COUNTIF(B25:J27,"3/2")+5*COUNTIF(B25:J27,"5/-")+2*COUNTIF(B25:J27,"2/3")+1*COUNTIF(B25:J27,"1/4")+0*COUNTIF(B25:J27,"0/5")</f>
        <v>0</v>
      </c>
      <c r="N25" s="91">
        <f>0*COUNTIF(B25:J27,"5/0")+1*COUNTIF(B25:J27,"4/1")+2*COUNTIF(B25:J27,"3/2")+3*COUNTIF(B25:J27,"2/3")+4*COUNTIF(B25:J27,"1/4")+5*COUNTIF(B25:J27,"0/5")+5*COUNTIF(B25:J27,"-/5")</f>
        <v>0</v>
      </c>
      <c r="O25" s="77"/>
      <c r="P25" s="13"/>
    </row>
    <row r="26" spans="1:20" hidden="1" x14ac:dyDescent="0.25">
      <c r="A26" s="57"/>
      <c r="B26" s="63"/>
      <c r="C26" s="63"/>
      <c r="D26" s="63"/>
      <c r="E26" s="63"/>
      <c r="F26" s="63"/>
      <c r="G26" s="63"/>
      <c r="H26" s="63"/>
      <c r="I26" s="60"/>
      <c r="J26" s="80"/>
      <c r="K26" s="83"/>
      <c r="L26" s="86"/>
      <c r="M26" s="89"/>
      <c r="N26" s="92"/>
      <c r="O26" s="78"/>
      <c r="P26" s="3"/>
    </row>
    <row r="27" spans="1:20" hidden="1" x14ac:dyDescent="0.25">
      <c r="A27" s="58"/>
      <c r="B27" s="64"/>
      <c r="C27" s="64"/>
      <c r="D27" s="64"/>
      <c r="E27" s="64"/>
      <c r="F27" s="64"/>
      <c r="G27" s="64"/>
      <c r="H27" s="64"/>
      <c r="I27" s="61"/>
      <c r="J27" s="81"/>
      <c r="K27" s="84"/>
      <c r="L27" s="87"/>
      <c r="M27" s="90"/>
      <c r="N27" s="93"/>
      <c r="O27" s="40">
        <f>IFERROR(K25/SUM(M25:N27),0)</f>
        <v>0</v>
      </c>
      <c r="P27" s="13"/>
    </row>
    <row r="28" spans="1:20" ht="15" hidden="1" customHeight="1" x14ac:dyDescent="0.25">
      <c r="A28" s="56" t="e">
        <f ca="1">J1</f>
        <v>#N/A</v>
      </c>
      <c r="B28" s="62"/>
      <c r="C28" s="62"/>
      <c r="D28" s="62"/>
      <c r="E28" s="62"/>
      <c r="F28" s="62"/>
      <c r="G28" s="62"/>
      <c r="H28" s="62"/>
      <c r="I28" s="62"/>
      <c r="J28" s="59"/>
      <c r="K28" s="82">
        <f>5*(COUNTIF(B28:J30,"5/0")+COUNTIF(B28:J30,"4/1")+COUNTIF(B28:J30,"3/2")+COUNTIF(B28:J30,"5/-"))+3*COUNTIF(B28:J30,"2/3")+2*COUNTIF(B28:J30,"1/4")+COUNTIF(B28:J30,"0/5")+0.01*L28+0.0001*(M28-N28)</f>
        <v>0</v>
      </c>
      <c r="L28" s="85">
        <f>1*COUNTIF(B28:J30,"5/0")+1*COUNTIF(B28:J30,"4/1")+1*COUNTIF(B28:J30,"3/2")+1*COUNTIF(B28:J30,"5/-")+0*COUNTIF(B28:J30,"2/3")+0*COUNTIF(B28:J30,"1/4")+0*COUNTIF(B28:J30,"0/5")</f>
        <v>0</v>
      </c>
      <c r="M28" s="88">
        <f>5*COUNTIF(B28:J30,"5/0")+4*COUNTIF(B28:J30,"4/1")+3*COUNTIF(B28:J30,"3/2")+5*COUNTIF(B28:J30,"5/-")+2*COUNTIF(B28:J30,"2/3")+1*COUNTIF(B28:J30,"1/4")+0*COUNTIF(B28:J30,"0/5")</f>
        <v>0</v>
      </c>
      <c r="N28" s="91">
        <f>0*COUNTIF(B28:J30,"5/0")+1*COUNTIF(B28:J30,"4/1")+2*COUNTIF(B28:J30,"3/2")+3*COUNTIF(B28:J30,"2/3")+4*COUNTIF(B28:J30,"1/4")+5*COUNTIF(B28:J30,"0/5")+5*COUNTIF(B28:J30,"-/5")</f>
        <v>0</v>
      </c>
      <c r="O28" s="77"/>
      <c r="P28" s="13"/>
    </row>
    <row r="29" spans="1:20" ht="15" hidden="1" customHeight="1" x14ac:dyDescent="0.25">
      <c r="A29" s="57"/>
      <c r="B29" s="63"/>
      <c r="C29" s="63"/>
      <c r="D29" s="63"/>
      <c r="E29" s="63"/>
      <c r="F29" s="63"/>
      <c r="G29" s="63"/>
      <c r="H29" s="63"/>
      <c r="I29" s="63"/>
      <c r="J29" s="60"/>
      <c r="K29" s="83"/>
      <c r="L29" s="86"/>
      <c r="M29" s="89"/>
      <c r="N29" s="92"/>
      <c r="O29" s="78"/>
      <c r="P29" s="3"/>
    </row>
    <row r="30" spans="1:20" ht="15" hidden="1" customHeight="1" x14ac:dyDescent="0.25">
      <c r="A30" s="58"/>
      <c r="B30" s="64"/>
      <c r="C30" s="64"/>
      <c r="D30" s="64"/>
      <c r="E30" s="64"/>
      <c r="F30" s="64"/>
      <c r="G30" s="64"/>
      <c r="H30" s="64"/>
      <c r="I30" s="64"/>
      <c r="J30" s="61"/>
      <c r="K30" s="84"/>
      <c r="L30" s="87"/>
      <c r="M30" s="90"/>
      <c r="N30" s="93"/>
      <c r="O30" s="40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5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4" priority="3" stopIfTrue="1">
      <formula>OFFSET($A$2,(COLUMN()-1)*3-1,(ROW()+2)/3-1,1,1)&lt;&gt;CONCATENATE(RIGHT(B4,1),MID(B4,2,1),LEFT(B4,1))</formula>
    </cfRule>
  </conditionalFormatting>
  <conditionalFormatting sqref="O4 O7 O10 O13 O16 O19 O22 O25 O28">
    <cfRule type="iconSet" priority="1">
      <iconSet iconSet="3Arrows" reverse="1">
        <cfvo type="percent" val="0"/>
        <cfvo type="num" val="2" gte="0"/>
        <cfvo type="num" val="MIN(($A$3-1),MAX($O$4,$O$7,$O$10,$O$13,$O$16,$O$19,$O$22,$O$25,$O$28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A2" sqref="A2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7"/>
      <c r="B1" s="56" t="e">
        <f t="shared" ref="B1:J1" ca="1" si="0">VLOOKUP(CONCATENATE(LEFT($A$2,1),COLUMN()-1),nevezettek,3,FALSE)</f>
        <v>#N/A</v>
      </c>
      <c r="C1" s="56" t="e">
        <f t="shared" ca="1" si="0"/>
        <v>#N/A</v>
      </c>
      <c r="D1" s="56" t="e">
        <f t="shared" ca="1" si="0"/>
        <v>#N/A</v>
      </c>
      <c r="E1" s="56" t="e">
        <f t="shared" ca="1" si="0"/>
        <v>#N/A</v>
      </c>
      <c r="F1" s="56" t="e">
        <f t="shared" ca="1" si="0"/>
        <v>#N/A</v>
      </c>
      <c r="G1" s="56" t="e">
        <f t="shared" ca="1" si="0"/>
        <v>#N/A</v>
      </c>
      <c r="H1" s="56" t="e">
        <f t="shared" ca="1" si="0"/>
        <v>#N/A</v>
      </c>
      <c r="I1" s="56" t="e">
        <f t="shared" ca="1" si="0"/>
        <v>#N/A</v>
      </c>
      <c r="J1" s="65" t="e">
        <f t="shared" ca="1" si="0"/>
        <v>#N/A</v>
      </c>
      <c r="K1" s="68" t="s">
        <v>27</v>
      </c>
      <c r="L1" s="71" t="s">
        <v>40</v>
      </c>
      <c r="M1" s="74" t="s">
        <v>39</v>
      </c>
      <c r="N1" s="50" t="s">
        <v>44</v>
      </c>
      <c r="O1" s="53" t="s">
        <v>77</v>
      </c>
      <c r="P1" s="7"/>
    </row>
    <row r="2" spans="1:21" x14ac:dyDescent="0.25">
      <c r="A2" s="28" t="str">
        <f ca="1">RIGHT(CELL("filename",A1),6)</f>
        <v>H liga</v>
      </c>
      <c r="B2" s="57"/>
      <c r="C2" s="57"/>
      <c r="D2" s="57"/>
      <c r="E2" s="57"/>
      <c r="F2" s="57"/>
      <c r="G2" s="57"/>
      <c r="H2" s="57"/>
      <c r="I2" s="57"/>
      <c r="J2" s="66"/>
      <c r="K2" s="69"/>
      <c r="L2" s="72"/>
      <c r="M2" s="75"/>
      <c r="N2" s="51"/>
      <c r="O2" s="54"/>
      <c r="P2" s="7"/>
      <c r="Q2" s="30"/>
    </row>
    <row r="3" spans="1:21" x14ac:dyDescent="0.25">
      <c r="A3" s="29">
        <f ca="1">COUNTIF(Elérhetőségek!D:D,LEFT(A2,1))</f>
        <v>0</v>
      </c>
      <c r="B3" s="58"/>
      <c r="C3" s="58"/>
      <c r="D3" s="58"/>
      <c r="E3" s="58"/>
      <c r="F3" s="58"/>
      <c r="G3" s="58"/>
      <c r="H3" s="58"/>
      <c r="I3" s="58"/>
      <c r="J3" s="67"/>
      <c r="K3" s="70"/>
      <c r="L3" s="73"/>
      <c r="M3" s="76"/>
      <c r="N3" s="52"/>
      <c r="O3" s="55"/>
      <c r="P3" s="7"/>
      <c r="Q3" s="31"/>
    </row>
    <row r="4" spans="1:21" ht="15" customHeight="1" x14ac:dyDescent="0.25">
      <c r="A4" s="56" t="e">
        <f ca="1">B1</f>
        <v>#N/A</v>
      </c>
      <c r="B4" s="59"/>
      <c r="C4" s="62"/>
      <c r="D4" s="62"/>
      <c r="E4" s="62"/>
      <c r="F4" s="62"/>
      <c r="G4" s="62"/>
      <c r="H4" s="62"/>
      <c r="I4" s="62"/>
      <c r="J4" s="79"/>
      <c r="K4" s="82">
        <f>5*(COUNTIF(B4:J6,"5/0")+COUNTIF(B4:J6,"4/1")+COUNTIF(B4:J6,"3/2")+COUNTIF(B4:J6,"5/-"))+3*COUNTIF(B4:J6,"2/3")+2*COUNTIF(B4:J6,"1/4")+COUNTIF(B4:J6,"0/5")+0.01*L4+0.0001*(M4-N4)</f>
        <v>0</v>
      </c>
      <c r="L4" s="85">
        <f>1*COUNTIF(B4:J6,"5/0")+1*COUNTIF(B4:J6,"4/1")+1*COUNTIF(B4:J6,"3/2")+1*COUNTIF(B4:J6,"5/-")+0*COUNTIF(B4:J6,"2/3")+0*COUNTIF(B4:J6,"1/4")+0*COUNTIF(B4:J6,"0/5")</f>
        <v>0</v>
      </c>
      <c r="M4" s="88">
        <f>5*COUNTIF(B4:J6,"5/0")+4*COUNTIF(B4:J6,"4/1")+3*COUNTIF(B4:J6,"3/2")+5*COUNTIF(B4:J6,"5/-")+2*COUNTIF(B4:J6,"2/3")+1*COUNTIF(B4:J6,"1/4")+0*COUNTIF(B4:J6,"0/5")</f>
        <v>0</v>
      </c>
      <c r="N4" s="91">
        <f>0*COUNTIF(B4:J6,"5/0")+1*COUNTIF(B4:J6,"4/1")+2*COUNTIF(B4:J6,"3/2")+3*COUNTIF(B4:J6,"2/3")+4*COUNTIF(B4:J6,"1/4")+5*COUNTIF(B4:J6,"0/5")+5*COUNTIF(B4:J6,"-/5")</f>
        <v>0</v>
      </c>
      <c r="O4" s="77">
        <f>RANK(K4,K$4:K$30)</f>
        <v>1</v>
      </c>
      <c r="P4" s="12"/>
    </row>
    <row r="5" spans="1:21" x14ac:dyDescent="0.25">
      <c r="A5" s="57"/>
      <c r="B5" s="60"/>
      <c r="C5" s="63"/>
      <c r="D5" s="63"/>
      <c r="E5" s="63"/>
      <c r="F5" s="63"/>
      <c r="G5" s="63"/>
      <c r="H5" s="63"/>
      <c r="I5" s="63"/>
      <c r="J5" s="80"/>
      <c r="K5" s="83"/>
      <c r="L5" s="86"/>
      <c r="M5" s="89"/>
      <c r="N5" s="92"/>
      <c r="O5" s="78"/>
      <c r="P5" s="5"/>
      <c r="T5" s="26"/>
      <c r="U5" s="26"/>
    </row>
    <row r="6" spans="1:21" x14ac:dyDescent="0.25">
      <c r="A6" s="58"/>
      <c r="B6" s="61"/>
      <c r="C6" s="64"/>
      <c r="D6" s="64"/>
      <c r="E6" s="64"/>
      <c r="F6" s="64"/>
      <c r="G6" s="64"/>
      <c r="H6" s="64"/>
      <c r="I6" s="64"/>
      <c r="J6" s="81"/>
      <c r="K6" s="84"/>
      <c r="L6" s="87"/>
      <c r="M6" s="90"/>
      <c r="N6" s="93"/>
      <c r="O6" s="40">
        <f>IFERROR(K4/SUM(M4:N6),0)</f>
        <v>0</v>
      </c>
      <c r="P6" s="13"/>
    </row>
    <row r="7" spans="1:21" x14ac:dyDescent="0.25">
      <c r="A7" s="56" t="e">
        <f ca="1">C1</f>
        <v>#N/A</v>
      </c>
      <c r="B7" s="62"/>
      <c r="C7" s="59"/>
      <c r="D7" s="62"/>
      <c r="E7" s="62"/>
      <c r="F7" s="62"/>
      <c r="G7" s="62"/>
      <c r="H7" s="62"/>
      <c r="I7" s="62"/>
      <c r="J7" s="79"/>
      <c r="K7" s="82">
        <f>5*(COUNTIF(B7:J9,"5/0")+COUNTIF(B7:J9,"4/1")+COUNTIF(B7:J9,"3/2")+COUNTIF(B7:J9,"5/-"))+3*COUNTIF(B7:J9,"2/3")+2*COUNTIF(B7:J9,"1/4")+COUNTIF(B7:J9,"0/5")+0.01*L7+0.0001*(M7-N7)</f>
        <v>0</v>
      </c>
      <c r="L7" s="85">
        <f>1*COUNTIF(B7:J9,"5/0")+1*COUNTIF(B7:J9,"4/1")+1*COUNTIF(B7:J9,"3/2")+1*COUNTIF(B7:J9,"5/-")+0*COUNTIF(B7:J9,"2/3")+0*COUNTIF(B7:J9,"1/4")+0*COUNTIF(B7:J9,"0/5")</f>
        <v>0</v>
      </c>
      <c r="M7" s="88">
        <f>5*COUNTIF(B7:J9,"5/0")+4*COUNTIF(B7:J9,"4/1")+3*COUNTIF(B7:J9,"3/2")+5*COUNTIF(B7:J9,"5/-")+2*COUNTIF(B7:J9,"2/3")+1*COUNTIF(B7:J9,"1/4")+0*COUNTIF(B7:J9,"0/5")</f>
        <v>0</v>
      </c>
      <c r="N7" s="91">
        <f>0*COUNTIF(B7:J9,"5/0")+1*COUNTIF(B7:J9,"4/1")+2*COUNTIF(B7:J9,"3/2")+3*COUNTIF(B7:J9,"2/3")+4*COUNTIF(B7:J9,"1/4")+5*COUNTIF(B7:J9,"0/5")+5*COUNTIF(B7:J9,"-/5")</f>
        <v>0</v>
      </c>
      <c r="O7" s="77">
        <f>RANK(K7,K$4:K$30)</f>
        <v>1</v>
      </c>
      <c r="P7" s="13"/>
      <c r="R7" s="6"/>
    </row>
    <row r="8" spans="1:21" x14ac:dyDescent="0.25">
      <c r="A8" s="57"/>
      <c r="B8" s="63"/>
      <c r="C8" s="60"/>
      <c r="D8" s="63"/>
      <c r="E8" s="63"/>
      <c r="F8" s="63"/>
      <c r="G8" s="63"/>
      <c r="H8" s="63"/>
      <c r="I8" s="63"/>
      <c r="J8" s="80"/>
      <c r="K8" s="83"/>
      <c r="L8" s="86"/>
      <c r="M8" s="89"/>
      <c r="N8" s="92"/>
      <c r="O8" s="78"/>
      <c r="P8" s="3"/>
      <c r="R8" s="6"/>
      <c r="T8" s="26"/>
      <c r="U8" s="26"/>
    </row>
    <row r="9" spans="1:21" x14ac:dyDescent="0.25">
      <c r="A9" s="58"/>
      <c r="B9" s="64"/>
      <c r="C9" s="61"/>
      <c r="D9" s="64"/>
      <c r="E9" s="64"/>
      <c r="F9" s="64"/>
      <c r="G9" s="64"/>
      <c r="H9" s="64"/>
      <c r="I9" s="64"/>
      <c r="J9" s="81"/>
      <c r="K9" s="84"/>
      <c r="L9" s="87"/>
      <c r="M9" s="90"/>
      <c r="N9" s="93"/>
      <c r="O9" s="40">
        <f>IFERROR(K7/SUM(M7:N9),0)</f>
        <v>0</v>
      </c>
      <c r="P9" s="13"/>
      <c r="R9" s="11"/>
    </row>
    <row r="10" spans="1:21" x14ac:dyDescent="0.25">
      <c r="A10" s="56" t="e">
        <f ca="1">D1</f>
        <v>#N/A</v>
      </c>
      <c r="B10" s="62"/>
      <c r="C10" s="62"/>
      <c r="D10" s="59"/>
      <c r="E10" s="62"/>
      <c r="F10" s="62"/>
      <c r="G10" s="62"/>
      <c r="H10" s="62"/>
      <c r="I10" s="62"/>
      <c r="J10" s="79"/>
      <c r="K10" s="82">
        <f>5*(COUNTIF(B10:J12,"5/0")+COUNTIF(B10:J12,"4/1")+COUNTIF(B10:J12,"3/2")+COUNTIF(B10:J12,"5/-"))+3*COUNTIF(B10:J12,"2/3")+2*COUNTIF(B10:J12,"1/4")+COUNTIF(B10:J12,"0/5")+0.01*L10+0.0001*(M10-N10)</f>
        <v>0</v>
      </c>
      <c r="L10" s="85">
        <f>1*COUNTIF(B10:J12,"5/0")+1*COUNTIF(B10:J12,"4/1")+1*COUNTIF(B10:J12,"3/2")+1*COUNTIF(B10:J12,"5/-")+0*COUNTIF(B10:J12,"2/3")+0*COUNTIF(B10:J12,"1/4")+0*COUNTIF(B10:J12,"0/5")</f>
        <v>0</v>
      </c>
      <c r="M10" s="88">
        <f>5*COUNTIF(B10:J12,"5/0")+4*COUNTIF(B10:J12,"4/1")+3*COUNTIF(B10:J12,"3/2")+5*COUNTIF(B10:J12,"5/-")+2*COUNTIF(B10:J12,"2/3")+1*COUNTIF(B10:J12,"1/4")+0*COUNTIF(B10:J12,"0/5")</f>
        <v>0</v>
      </c>
      <c r="N10" s="91">
        <f>0*COUNTIF(B10:J12,"5/0")+1*COUNTIF(B10:J12,"4/1")+2*COUNTIF(B10:J12,"3/2")+3*COUNTIF(B10:J12,"2/3")+4*COUNTIF(B10:J12,"1/4")+5*COUNTIF(B10:J12,"0/5")+5*COUNTIF(B10:J12,"-/5")</f>
        <v>0</v>
      </c>
      <c r="O10" s="77">
        <f>RANK(K10,K$4:K$30)</f>
        <v>1</v>
      </c>
      <c r="P10" s="13"/>
    </row>
    <row r="11" spans="1:21" x14ac:dyDescent="0.25">
      <c r="A11" s="57"/>
      <c r="B11" s="63"/>
      <c r="C11" s="63"/>
      <c r="D11" s="60"/>
      <c r="E11" s="63"/>
      <c r="F11" s="63"/>
      <c r="G11" s="63"/>
      <c r="H11" s="63"/>
      <c r="I11" s="63"/>
      <c r="J11" s="80"/>
      <c r="K11" s="83"/>
      <c r="L11" s="86"/>
      <c r="M11" s="89"/>
      <c r="N11" s="92"/>
      <c r="O11" s="78"/>
      <c r="P11" s="2"/>
      <c r="R11" s="9"/>
      <c r="S11" s="1"/>
    </row>
    <row r="12" spans="1:21" x14ac:dyDescent="0.25">
      <c r="A12" s="58"/>
      <c r="B12" s="64"/>
      <c r="C12" s="64"/>
      <c r="D12" s="61"/>
      <c r="E12" s="64"/>
      <c r="F12" s="64"/>
      <c r="G12" s="64"/>
      <c r="H12" s="64"/>
      <c r="I12" s="64"/>
      <c r="J12" s="81"/>
      <c r="K12" s="84"/>
      <c r="L12" s="87"/>
      <c r="M12" s="90"/>
      <c r="N12" s="93"/>
      <c r="O12" s="40">
        <f>IFERROR(K10/SUM(M10:N12),0)</f>
        <v>0</v>
      </c>
      <c r="P12" s="13"/>
    </row>
    <row r="13" spans="1:21" x14ac:dyDescent="0.25">
      <c r="A13" s="56" t="e">
        <f ca="1">E1</f>
        <v>#N/A</v>
      </c>
      <c r="B13" s="62"/>
      <c r="C13" s="62"/>
      <c r="D13" s="62"/>
      <c r="E13" s="59"/>
      <c r="F13" s="62"/>
      <c r="G13" s="62"/>
      <c r="H13" s="62"/>
      <c r="I13" s="62"/>
      <c r="J13" s="79"/>
      <c r="K13" s="82">
        <f>5*(COUNTIF(B13:J15,"5/0")+COUNTIF(B13:J15,"4/1")+COUNTIF(B13:J15,"3/2")+COUNTIF(B13:J15,"5/-"))+3*COUNTIF(B13:J15,"2/3")+2*COUNTIF(B13:J15,"1/4")+COUNTIF(B13:J15,"0/5")+0.01*L13+0.0001*(M13-N13)</f>
        <v>0</v>
      </c>
      <c r="L13" s="85">
        <f>1*COUNTIF(B13:J15,"5/0")+1*COUNTIF(B13:J15,"4/1")+1*COUNTIF(B13:J15,"3/2")+1*COUNTIF(B13:J15,"5/-")+0*COUNTIF(B13:J15,"2/3")+0*COUNTIF(B13:J15,"1/4")+0*COUNTIF(B13:J15,"0/5")</f>
        <v>0</v>
      </c>
      <c r="M13" s="88">
        <f>5*COUNTIF(B13:J15,"5/0")+4*COUNTIF(B13:J15,"4/1")+3*COUNTIF(B13:J15,"3/2")+5*COUNTIF(B13:J15,"5/-")+2*COUNTIF(B13:J15,"2/3")+1*COUNTIF(B13:J15,"1/4")+0*COUNTIF(B13:J15,"0/5")</f>
        <v>0</v>
      </c>
      <c r="N13" s="91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1</v>
      </c>
      <c r="P13" s="13"/>
    </row>
    <row r="14" spans="1:21" x14ac:dyDescent="0.25">
      <c r="A14" s="57"/>
      <c r="B14" s="63"/>
      <c r="C14" s="63"/>
      <c r="D14" s="63"/>
      <c r="E14" s="60"/>
      <c r="F14" s="63"/>
      <c r="G14" s="63"/>
      <c r="H14" s="63"/>
      <c r="I14" s="63"/>
      <c r="J14" s="80"/>
      <c r="K14" s="83"/>
      <c r="L14" s="86"/>
      <c r="M14" s="89"/>
      <c r="N14" s="92"/>
      <c r="O14" s="78"/>
      <c r="P14" s="5"/>
      <c r="R14" s="9"/>
      <c r="T14" s="26"/>
      <c r="U14" s="26"/>
    </row>
    <row r="15" spans="1:21" x14ac:dyDescent="0.25">
      <c r="A15" s="58"/>
      <c r="B15" s="64"/>
      <c r="C15" s="64"/>
      <c r="D15" s="64"/>
      <c r="E15" s="61"/>
      <c r="F15" s="64"/>
      <c r="G15" s="64"/>
      <c r="H15" s="64"/>
      <c r="I15" s="64"/>
      <c r="J15" s="81"/>
      <c r="K15" s="84"/>
      <c r="L15" s="87"/>
      <c r="M15" s="90"/>
      <c r="N15" s="93"/>
      <c r="O15" s="40">
        <f>IFERROR(K13/SUM(M13:N15),0)</f>
        <v>0</v>
      </c>
      <c r="P15" s="13"/>
    </row>
    <row r="16" spans="1:21" x14ac:dyDescent="0.25">
      <c r="A16" s="56" t="e">
        <f ca="1">F1</f>
        <v>#N/A</v>
      </c>
      <c r="B16" s="62"/>
      <c r="C16" s="62"/>
      <c r="D16" s="62"/>
      <c r="E16" s="62"/>
      <c r="F16" s="59"/>
      <c r="G16" s="62"/>
      <c r="H16" s="62"/>
      <c r="I16" s="62"/>
      <c r="J16" s="79"/>
      <c r="K16" s="82">
        <f>5*(COUNTIF(B16:J18,"5/0")+COUNTIF(B16:J18,"4/1")+COUNTIF(B16:J18,"3/2")+COUNTIF(B16:J18,"5/-"))+3*COUNTIF(B16:J18,"2/3")+2*COUNTIF(B16:J18,"1/4")+COUNTIF(B16:J18,"0/5")+0.01*L16+0.0001*(M16-N16)</f>
        <v>0</v>
      </c>
      <c r="L16" s="85">
        <f>1*COUNTIF(B16:J18,"5/0")+1*COUNTIF(B16:J18,"4/1")+1*COUNTIF(B16:J18,"3/2")+1*COUNTIF(B16:J18,"5/-")+0*COUNTIF(B16:J18,"2/3")+0*COUNTIF(B16:J18,"1/4")+0*COUNTIF(B16:J18,"0/5")</f>
        <v>0</v>
      </c>
      <c r="M16" s="88">
        <f>5*COUNTIF(B16:J18,"5/0")+4*COUNTIF(B16:J18,"4/1")+3*COUNTIF(B16:J18,"3/2")+5*COUNTIF(B16:J18,"5/-")+2*COUNTIF(B16:J18,"2/3")+1*COUNTIF(B16:J18,"1/4")+0*COUNTIF(B16:J18,"0/5")</f>
        <v>0</v>
      </c>
      <c r="N16" s="91">
        <f>0*COUNTIF(B16:J18,"5/0")+1*COUNTIF(B16:J18,"4/1")+2*COUNTIF(B16:J18,"3/2")+3*COUNTIF(B16:J18,"2/3")+4*COUNTIF(B16:J18,"1/4")+5*COUNTIF(B16:J18,"0/5")+5*COUNTIF(B16:J18,"-/5")</f>
        <v>0</v>
      </c>
      <c r="O16" s="77">
        <f>RANK(K16,K$4:K$30)</f>
        <v>1</v>
      </c>
      <c r="P16" s="13"/>
    </row>
    <row r="17" spans="1:20" x14ac:dyDescent="0.25">
      <c r="A17" s="57"/>
      <c r="B17" s="63"/>
      <c r="C17" s="63"/>
      <c r="D17" s="63"/>
      <c r="E17" s="63"/>
      <c r="F17" s="60"/>
      <c r="G17" s="63"/>
      <c r="H17" s="63"/>
      <c r="I17" s="63"/>
      <c r="J17" s="80"/>
      <c r="K17" s="83"/>
      <c r="L17" s="86"/>
      <c r="M17" s="89"/>
      <c r="N17" s="92"/>
      <c r="O17" s="78"/>
      <c r="P17" s="5"/>
    </row>
    <row r="18" spans="1:20" x14ac:dyDescent="0.25">
      <c r="A18" s="58"/>
      <c r="B18" s="64"/>
      <c r="C18" s="64"/>
      <c r="D18" s="64"/>
      <c r="E18" s="64"/>
      <c r="F18" s="61"/>
      <c r="G18" s="64"/>
      <c r="H18" s="64"/>
      <c r="I18" s="64"/>
      <c r="J18" s="81"/>
      <c r="K18" s="84"/>
      <c r="L18" s="87"/>
      <c r="M18" s="90"/>
      <c r="N18" s="93"/>
      <c r="O18" s="40">
        <f>IFERROR(K16/SUM(M16:N18),0)</f>
        <v>0</v>
      </c>
      <c r="P18" s="13"/>
    </row>
    <row r="19" spans="1:20" x14ac:dyDescent="0.25">
      <c r="A19" s="56" t="e">
        <f ca="1">G1</f>
        <v>#N/A</v>
      </c>
      <c r="B19" s="62"/>
      <c r="C19" s="62"/>
      <c r="D19" s="62"/>
      <c r="E19" s="62"/>
      <c r="F19" s="62"/>
      <c r="G19" s="59"/>
      <c r="H19" s="62"/>
      <c r="I19" s="62"/>
      <c r="J19" s="79"/>
      <c r="K19" s="82">
        <f>5*(COUNTIF(B19:J21,"5/0")+COUNTIF(B19:J21,"4/1")+COUNTIF(B19:J21,"3/2")+COUNTIF(B19:J21,"5/-"))+3*COUNTIF(B19:J21,"2/3")+2*COUNTIF(B19:J21,"1/4")+COUNTIF(B19:J21,"0/5")+0.01*L19+0.0001*(M19-N19)</f>
        <v>0</v>
      </c>
      <c r="L19" s="85">
        <f>1*COUNTIF(B19:J21,"5/0")+1*COUNTIF(B19:J21,"4/1")+1*COUNTIF(B19:J21,"3/2")+1*COUNTIF(B19:J21,"5/-")+0*COUNTIF(B19:J21,"2/3")+0*COUNTIF(B19:J21,"1/4")+0*COUNTIF(B19:J21,"0/5")</f>
        <v>0</v>
      </c>
      <c r="M19" s="88">
        <f>5*COUNTIF(B19:J21,"5/0")+4*COUNTIF(B19:J21,"4/1")+3*COUNTIF(B19:J21,"3/2")+5*COUNTIF(B19:J21,"5/-")+2*COUNTIF(B19:J21,"2/3")+1*COUNTIF(B19:J21,"1/4")+0*COUNTIF(B19:J21,"0/5")</f>
        <v>0</v>
      </c>
      <c r="N19" s="91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20" x14ac:dyDescent="0.25">
      <c r="A20" s="57"/>
      <c r="B20" s="63"/>
      <c r="C20" s="63"/>
      <c r="D20" s="63"/>
      <c r="E20" s="63"/>
      <c r="F20" s="63"/>
      <c r="G20" s="60"/>
      <c r="H20" s="63"/>
      <c r="I20" s="63"/>
      <c r="J20" s="80"/>
      <c r="K20" s="83"/>
      <c r="L20" s="86"/>
      <c r="M20" s="89"/>
      <c r="N20" s="92"/>
      <c r="O20" s="78"/>
      <c r="P20" s="2"/>
      <c r="R20" s="6"/>
    </row>
    <row r="21" spans="1:20" x14ac:dyDescent="0.25">
      <c r="A21" s="58"/>
      <c r="B21" s="64"/>
      <c r="C21" s="64"/>
      <c r="D21" s="64"/>
      <c r="E21" s="64"/>
      <c r="F21" s="64"/>
      <c r="G21" s="61"/>
      <c r="H21" s="64"/>
      <c r="I21" s="64"/>
      <c r="J21" s="81"/>
      <c r="K21" s="84"/>
      <c r="L21" s="87"/>
      <c r="M21" s="90"/>
      <c r="N21" s="93"/>
      <c r="O21" s="40">
        <f>IFERROR(K19/SUM(M19:N21),0)</f>
        <v>0</v>
      </c>
      <c r="P21" s="13"/>
    </row>
    <row r="22" spans="1:20" x14ac:dyDescent="0.25">
      <c r="A22" s="56" t="e">
        <f ca="1">H1</f>
        <v>#N/A</v>
      </c>
      <c r="B22" s="62"/>
      <c r="C22" s="62"/>
      <c r="D22" s="62"/>
      <c r="E22" s="62"/>
      <c r="F22" s="62"/>
      <c r="G22" s="62"/>
      <c r="H22" s="59"/>
      <c r="I22" s="62"/>
      <c r="J22" s="79"/>
      <c r="K22" s="82">
        <f>5*(COUNTIF(B22:J24,"5/0")+COUNTIF(B22:J24,"4/1")+COUNTIF(B22:J24,"3/2")+COUNTIF(B22:J24,"5/-"))+3*COUNTIF(B22:J24,"2/3")+2*COUNTIF(B22:J24,"1/4")+COUNTIF(B22:J24,"0/5")+0.01*L22+0.0001*(M22-N22)</f>
        <v>0</v>
      </c>
      <c r="L22" s="85">
        <f>1*COUNTIF(B22:J24,"5/0")+1*COUNTIF(B22:J24,"4/1")+1*COUNTIF(B22:J24,"3/2")+1*COUNTIF(B22:J24,"5/-")+0*COUNTIF(B22:J24,"2/3")+0*COUNTIF(B22:J24,"1/4")+0*COUNTIF(B22:J24,"0/5")</f>
        <v>0</v>
      </c>
      <c r="M22" s="88">
        <f>5*COUNTIF(B22:J24,"5/0")+4*COUNTIF(B22:J24,"4/1")+3*COUNTIF(B22:J24,"3/2")+5*COUNTIF(B22:J24,"5/-")+2*COUNTIF(B22:J24,"2/3")+1*COUNTIF(B22:J24,"1/4")+0*COUNTIF(B22:J24,"0/5")</f>
        <v>0</v>
      </c>
      <c r="N22" s="91">
        <f>0*COUNTIF(B22:J24,"5/0")+1*COUNTIF(B22:J24,"4/1")+2*COUNTIF(B22:J24,"3/2")+3*COUNTIF(B22:J24,"2/3")+4*COUNTIF(B22:J24,"1/4")+5*COUNTIF(B22:J24,"0/5")+5*COUNTIF(B22:J24,"-/5")</f>
        <v>0</v>
      </c>
      <c r="O22" s="77">
        <f>RANK(K22,K$4:K$30)</f>
        <v>1</v>
      </c>
      <c r="P22" s="13"/>
    </row>
    <row r="23" spans="1:20" x14ac:dyDescent="0.25">
      <c r="A23" s="57"/>
      <c r="B23" s="63"/>
      <c r="C23" s="63"/>
      <c r="D23" s="63"/>
      <c r="E23" s="63"/>
      <c r="F23" s="63"/>
      <c r="G23" s="63"/>
      <c r="H23" s="60"/>
      <c r="I23" s="63"/>
      <c r="J23" s="80"/>
      <c r="K23" s="83"/>
      <c r="L23" s="86"/>
      <c r="M23" s="89"/>
      <c r="N23" s="92"/>
      <c r="O23" s="78"/>
      <c r="P23" s="2"/>
      <c r="R23" s="10"/>
      <c r="T23" s="4"/>
    </row>
    <row r="24" spans="1:20" x14ac:dyDescent="0.25">
      <c r="A24" s="58"/>
      <c r="B24" s="64"/>
      <c r="C24" s="64"/>
      <c r="D24" s="64"/>
      <c r="E24" s="64"/>
      <c r="F24" s="64"/>
      <c r="G24" s="64"/>
      <c r="H24" s="61"/>
      <c r="I24" s="64"/>
      <c r="J24" s="81"/>
      <c r="K24" s="84"/>
      <c r="L24" s="87"/>
      <c r="M24" s="90"/>
      <c r="N24" s="93"/>
      <c r="O24" s="40">
        <f>IFERROR(K22/SUM(M22:N24),0)</f>
        <v>0</v>
      </c>
      <c r="P24" s="13"/>
    </row>
    <row r="25" spans="1:20" x14ac:dyDescent="0.25">
      <c r="A25" s="56" t="e">
        <f ca="1">I1</f>
        <v>#N/A</v>
      </c>
      <c r="B25" s="62"/>
      <c r="C25" s="62"/>
      <c r="D25" s="62"/>
      <c r="E25" s="62"/>
      <c r="F25" s="62"/>
      <c r="G25" s="62"/>
      <c r="H25" s="62"/>
      <c r="I25" s="59"/>
      <c r="J25" s="79"/>
      <c r="K25" s="82">
        <f>5*(COUNTIF(B25:J27,"5/0")+COUNTIF(B25:J27,"4/1")+COUNTIF(B25:J27,"3/2")+COUNTIF(B25:J27,"5/-"))+3*COUNTIF(B25:J27,"2/3")+2*COUNTIF(B25:J27,"1/4")+COUNTIF(B25:J27,"0/5")+0.01*L25+0.0001*(M25-N25)</f>
        <v>0</v>
      </c>
      <c r="L25" s="85">
        <f>1*COUNTIF(B25:J27,"5/0")+1*COUNTIF(B25:J27,"4/1")+1*COUNTIF(B25:J27,"3/2")+1*COUNTIF(B25:J27,"5/-")+0*COUNTIF(B25:J27,"2/3")+0*COUNTIF(B25:J27,"1/4")+0*COUNTIF(B25:J27,"0/5")</f>
        <v>0</v>
      </c>
      <c r="M25" s="88">
        <f>5*COUNTIF(B25:J27,"5/0")+4*COUNTIF(B25:J27,"4/1")+3*COUNTIF(B25:J27,"3/2")+5*COUNTIF(B25:J27,"5/-")+2*COUNTIF(B25:J27,"2/3")+1*COUNTIF(B25:J27,"1/4")+0*COUNTIF(B25:J27,"0/5")</f>
        <v>0</v>
      </c>
      <c r="N25" s="91">
        <f>0*COUNTIF(B25:J27,"5/0")+1*COUNTIF(B25:J27,"4/1")+2*COUNTIF(B25:J27,"3/2")+3*COUNTIF(B25:J27,"2/3")+4*COUNTIF(B25:J27,"1/4")+5*COUNTIF(B25:J27,"0/5")+5*COUNTIF(B25:J27,"-/5")</f>
        <v>0</v>
      </c>
      <c r="O25" s="77">
        <f>RANK(K25,K$4:K$30)</f>
        <v>1</v>
      </c>
      <c r="P25" s="13"/>
    </row>
    <row r="26" spans="1:20" x14ac:dyDescent="0.25">
      <c r="A26" s="57"/>
      <c r="B26" s="63"/>
      <c r="C26" s="63"/>
      <c r="D26" s="63"/>
      <c r="E26" s="63"/>
      <c r="F26" s="63"/>
      <c r="G26" s="63"/>
      <c r="H26" s="63"/>
      <c r="I26" s="60"/>
      <c r="J26" s="80"/>
      <c r="K26" s="83"/>
      <c r="L26" s="86"/>
      <c r="M26" s="89"/>
      <c r="N26" s="92"/>
      <c r="O26" s="78"/>
      <c r="P26" s="3"/>
    </row>
    <row r="27" spans="1:20" x14ac:dyDescent="0.25">
      <c r="A27" s="58"/>
      <c r="B27" s="64"/>
      <c r="C27" s="64"/>
      <c r="D27" s="64"/>
      <c r="E27" s="64"/>
      <c r="F27" s="64"/>
      <c r="G27" s="64"/>
      <c r="H27" s="64"/>
      <c r="I27" s="61"/>
      <c r="J27" s="81"/>
      <c r="K27" s="84"/>
      <c r="L27" s="87"/>
      <c r="M27" s="90"/>
      <c r="N27" s="93"/>
      <c r="O27" s="40">
        <f>IFERROR(K25/SUM(M25:N27),0)</f>
        <v>0</v>
      </c>
      <c r="P27" s="13"/>
    </row>
    <row r="28" spans="1:20" ht="15" customHeight="1" x14ac:dyDescent="0.25">
      <c r="A28" s="56" t="e">
        <f ca="1">J1</f>
        <v>#N/A</v>
      </c>
      <c r="B28" s="62"/>
      <c r="C28" s="62"/>
      <c r="D28" s="62"/>
      <c r="E28" s="62"/>
      <c r="F28" s="62"/>
      <c r="G28" s="62"/>
      <c r="H28" s="62"/>
      <c r="I28" s="62"/>
      <c r="J28" s="59"/>
      <c r="K28" s="82">
        <f>5*(COUNTIF(B28:J30,"5/0")+COUNTIF(B28:J30,"4/1")+COUNTIF(B28:J30,"3/2")+COUNTIF(B28:J30,"5/-"))+3*COUNTIF(B28:J30,"2/3")+2*COUNTIF(B28:J30,"1/4")+COUNTIF(B28:J30,"0/5")+0.01*L28+0.0001*(M28-N28)</f>
        <v>0</v>
      </c>
      <c r="L28" s="85">
        <f>1*COUNTIF(B28:J30,"5/0")+1*COUNTIF(B28:J30,"4/1")+1*COUNTIF(B28:J30,"3/2")+1*COUNTIF(B28:J30,"5/-")+0*COUNTIF(B28:J30,"2/3")+0*COUNTIF(B28:J30,"1/4")+0*COUNTIF(B28:J30,"0/5")</f>
        <v>0</v>
      </c>
      <c r="M28" s="88">
        <f>5*COUNTIF(B28:J30,"5/0")+4*COUNTIF(B28:J30,"4/1")+3*COUNTIF(B28:J30,"3/2")+5*COUNTIF(B28:J30,"5/-")+2*COUNTIF(B28:J30,"2/3")+1*COUNTIF(B28:J30,"1/4")+0*COUNTIF(B28:J30,"0/5")</f>
        <v>0</v>
      </c>
      <c r="N28" s="91">
        <f>0*COUNTIF(B28:J30,"5/0")+1*COUNTIF(B28:J30,"4/1")+2*COUNTIF(B28:J30,"3/2")+3*COUNTIF(B28:J30,"2/3")+4*COUNTIF(B28:J30,"1/4")+5*COUNTIF(B28:J30,"0/5")+5*COUNTIF(B28:J30,"-/5")</f>
        <v>0</v>
      </c>
      <c r="O28" s="77">
        <f>RANK(K28,K$4:K$30)</f>
        <v>1</v>
      </c>
      <c r="P28" s="13"/>
    </row>
    <row r="29" spans="1:20" ht="15" customHeight="1" x14ac:dyDescent="0.25">
      <c r="A29" s="57"/>
      <c r="B29" s="63"/>
      <c r="C29" s="63"/>
      <c r="D29" s="63"/>
      <c r="E29" s="63"/>
      <c r="F29" s="63"/>
      <c r="G29" s="63"/>
      <c r="H29" s="63"/>
      <c r="I29" s="63"/>
      <c r="J29" s="60"/>
      <c r="K29" s="83"/>
      <c r="L29" s="86"/>
      <c r="M29" s="89"/>
      <c r="N29" s="92"/>
      <c r="O29" s="78"/>
      <c r="P29" s="3"/>
    </row>
    <row r="30" spans="1:20" ht="15" customHeight="1" x14ac:dyDescent="0.25">
      <c r="A30" s="58"/>
      <c r="B30" s="64"/>
      <c r="C30" s="64"/>
      <c r="D30" s="64"/>
      <c r="E30" s="64"/>
      <c r="F30" s="64"/>
      <c r="G30" s="64"/>
      <c r="H30" s="64"/>
      <c r="I30" s="64"/>
      <c r="J30" s="61"/>
      <c r="K30" s="84"/>
      <c r="L30" s="87"/>
      <c r="M30" s="90"/>
      <c r="N30" s="93"/>
      <c r="O30" s="40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40"/>
  <sheetViews>
    <sheetView workbookViewId="0">
      <selection activeCell="A2" sqref="A2"/>
    </sheetView>
  </sheetViews>
  <sheetFormatPr defaultRowHeight="15" x14ac:dyDescent="0.25"/>
  <cols>
    <col min="1" max="5" width="12.140625" customWidth="1"/>
    <col min="6" max="8" width="12.140625" hidden="1" customWidth="1"/>
    <col min="9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7"/>
      <c r="B1" s="56" t="e">
        <f t="shared" ref="B1:J1" ca="1" si="0">VLOOKUP(CONCATENATE(LEFT($A$2,3),COLUMN()-1),nevezettek,3,FALSE)</f>
        <v>#N/A</v>
      </c>
      <c r="C1" s="56" t="e">
        <f t="shared" ca="1" si="0"/>
        <v>#N/A</v>
      </c>
      <c r="D1" s="56" t="e">
        <f t="shared" ca="1" si="0"/>
        <v>#N/A</v>
      </c>
      <c r="E1" s="56" t="e">
        <f t="shared" ca="1" si="0"/>
        <v>#N/A</v>
      </c>
      <c r="F1" s="56" t="e">
        <f t="shared" ca="1" si="0"/>
        <v>#N/A</v>
      </c>
      <c r="G1" s="56" t="e">
        <f t="shared" ca="1" si="0"/>
        <v>#N/A</v>
      </c>
      <c r="H1" s="56" t="e">
        <f t="shared" ca="1" si="0"/>
        <v>#N/A</v>
      </c>
      <c r="I1" s="56" t="e">
        <f t="shared" ca="1" si="0"/>
        <v>#N/A</v>
      </c>
      <c r="J1" s="56" t="e">
        <f t="shared" ca="1" si="0"/>
        <v>#N/A</v>
      </c>
      <c r="K1" s="68" t="s">
        <v>27</v>
      </c>
      <c r="L1" s="71" t="s">
        <v>40</v>
      </c>
      <c r="M1" s="74" t="s">
        <v>39</v>
      </c>
      <c r="N1" s="50" t="s">
        <v>44</v>
      </c>
      <c r="O1" s="53" t="s">
        <v>7</v>
      </c>
      <c r="P1" s="7"/>
    </row>
    <row r="2" spans="1:21" x14ac:dyDescent="0.25">
      <c r="A2" s="28" t="str">
        <f ca="1">RIGHT(CELL("filename",A1),8)</f>
        <v>Női liga</v>
      </c>
      <c r="B2" s="57"/>
      <c r="C2" s="57"/>
      <c r="D2" s="57"/>
      <c r="E2" s="57"/>
      <c r="F2" s="57"/>
      <c r="G2" s="57"/>
      <c r="H2" s="57"/>
      <c r="I2" s="57"/>
      <c r="J2" s="57"/>
      <c r="K2" s="69"/>
      <c r="L2" s="72"/>
      <c r="M2" s="75"/>
      <c r="N2" s="51"/>
      <c r="O2" s="54"/>
      <c r="P2" s="7"/>
      <c r="Q2" s="30"/>
    </row>
    <row r="3" spans="1:21" x14ac:dyDescent="0.25">
      <c r="A3" s="29">
        <f ca="1">COUNTIF(Elérhetőségek!D:D,LEFT(A2,1))</f>
        <v>0</v>
      </c>
      <c r="B3" s="58"/>
      <c r="C3" s="58"/>
      <c r="D3" s="58"/>
      <c r="E3" s="58"/>
      <c r="F3" s="58"/>
      <c r="G3" s="58"/>
      <c r="H3" s="58"/>
      <c r="I3" s="58"/>
      <c r="J3" s="58"/>
      <c r="K3" s="70"/>
      <c r="L3" s="73"/>
      <c r="M3" s="76"/>
      <c r="N3" s="52"/>
      <c r="O3" s="55"/>
      <c r="P3" s="7"/>
      <c r="Q3" s="31"/>
    </row>
    <row r="4" spans="1:21" ht="15" customHeight="1" x14ac:dyDescent="0.25">
      <c r="A4" s="56" t="e">
        <f ca="1">B1</f>
        <v>#N/A</v>
      </c>
      <c r="B4" s="59"/>
      <c r="C4" s="62"/>
      <c r="D4" s="62"/>
      <c r="E4" s="62"/>
      <c r="F4" s="62"/>
      <c r="G4" s="62"/>
      <c r="H4" s="62"/>
      <c r="I4" s="62"/>
      <c r="J4" s="79"/>
      <c r="K4" s="82">
        <f>5*(COUNTIF(B4:J6,"5/0")+COUNTIF(B4:J6,"4/1")+COUNTIF(B4:J6,"3/2")+COUNTIF(B4:J6,"5/-"))+3*COUNTIF(B4:J6,"2/3")+2*COUNTIF(B4:J6,"1/4")+COUNTIF(B4:J6,"0/5")+0.01*L4+0.0001*(M4-N4)</f>
        <v>0</v>
      </c>
      <c r="L4" s="85">
        <f>1*COUNTIF(B4:J6,"5/0")+1*COUNTIF(B4:J6,"4/1")+1*COUNTIF(B4:J6,"3/2")+1*COUNTIF(B4:J6,"5/-")+0*COUNTIF(B4:J6,"2/3")+0*COUNTIF(B4:J6,"1/4")+0*COUNTIF(B4:J6,"0/5")</f>
        <v>0</v>
      </c>
      <c r="M4" s="88">
        <f>5*COUNTIF(B4:J6,"5/0")+4*COUNTIF(B4:J6,"4/1")+3*COUNTIF(B4:J6,"3/2")+5*COUNTIF(B4:J6,"5/-")+2*COUNTIF(B4:J6,"2/3")+1*COUNTIF(B4:J6,"1/4")+0*COUNTIF(B4:J6,"0/5")</f>
        <v>0</v>
      </c>
      <c r="N4" s="91">
        <f>0*COUNTIF(B4:J6,"5/0")+1*COUNTIF(B4:J6,"4/1")+2*COUNTIF(B4:J6,"3/2")+3*COUNTIF(B4:J6,"2/3")+4*COUNTIF(B4:J6,"1/4")+5*COUNTIF(B4:J6,"0/5")+5*COUNTIF(B4:J6,"-/5")</f>
        <v>0</v>
      </c>
      <c r="O4" s="94">
        <f>RANK(K4,K$4:K$30)</f>
        <v>1</v>
      </c>
      <c r="P4" s="12"/>
    </row>
    <row r="5" spans="1:21" x14ac:dyDescent="0.25">
      <c r="A5" s="57"/>
      <c r="B5" s="60"/>
      <c r="C5" s="63"/>
      <c r="D5" s="63"/>
      <c r="E5" s="63"/>
      <c r="F5" s="63"/>
      <c r="G5" s="63"/>
      <c r="H5" s="63"/>
      <c r="I5" s="63"/>
      <c r="J5" s="80"/>
      <c r="K5" s="83"/>
      <c r="L5" s="86"/>
      <c r="M5" s="89"/>
      <c r="N5" s="92"/>
      <c r="O5" s="95"/>
      <c r="P5" s="5"/>
      <c r="T5" s="26"/>
      <c r="U5" s="26"/>
    </row>
    <row r="6" spans="1:21" x14ac:dyDescent="0.25">
      <c r="A6" s="58"/>
      <c r="B6" s="61"/>
      <c r="C6" s="64"/>
      <c r="D6" s="64"/>
      <c r="E6" s="64"/>
      <c r="F6" s="64"/>
      <c r="G6" s="64"/>
      <c r="H6" s="64"/>
      <c r="I6" s="64"/>
      <c r="J6" s="81"/>
      <c r="K6" s="84"/>
      <c r="L6" s="87"/>
      <c r="M6" s="90"/>
      <c r="N6" s="93"/>
      <c r="O6" s="96"/>
      <c r="P6" s="13"/>
    </row>
    <row r="7" spans="1:21" x14ac:dyDescent="0.25">
      <c r="A7" s="56" t="e">
        <f ca="1">C1</f>
        <v>#N/A</v>
      </c>
      <c r="B7" s="62"/>
      <c r="C7" s="59"/>
      <c r="D7" s="62"/>
      <c r="E7" s="62"/>
      <c r="F7" s="62"/>
      <c r="G7" s="62"/>
      <c r="H7" s="62"/>
      <c r="I7" s="62"/>
      <c r="J7" s="79"/>
      <c r="K7" s="82">
        <f>5*(COUNTIF(B7:J9,"5/0")+COUNTIF(B7:J9,"4/1")+COUNTIF(B7:J9,"3/2")+COUNTIF(B7:J9,"5/-"))+3*COUNTIF(B7:J9,"2/3")+2*COUNTIF(B7:J9,"1/4")+COUNTIF(B7:J9,"0/5")+0.01*L7+0.0001*(M7-N7)</f>
        <v>0</v>
      </c>
      <c r="L7" s="85">
        <f>1*COUNTIF(B7:J9,"5/0")+1*COUNTIF(B7:J9,"4/1")+1*COUNTIF(B7:J9,"3/2")+1*COUNTIF(B7:J9,"5/-")+0*COUNTIF(B7:J9,"2/3")+0*COUNTIF(B7:J9,"1/4")+0*COUNTIF(B7:J9,"0/5")</f>
        <v>0</v>
      </c>
      <c r="M7" s="88">
        <f>5*COUNTIF(B7:J9,"5/0")+4*COUNTIF(B7:J9,"4/1")+3*COUNTIF(B7:J9,"3/2")+5*COUNTIF(B7:J9,"5/-")+2*COUNTIF(B7:J9,"2/3")+1*COUNTIF(B7:J9,"1/4")+0*COUNTIF(B7:J9,"0/5")</f>
        <v>0</v>
      </c>
      <c r="N7" s="91">
        <f>0*COUNTIF(B7:J9,"5/0")+1*COUNTIF(B7:J9,"4/1")+2*COUNTIF(B7:J9,"3/2")+3*COUNTIF(B7:J9,"2/3")+4*COUNTIF(B7:J9,"1/4")+5*COUNTIF(B7:J9,"0/5")+5*COUNTIF(B7:J9,"-/5")</f>
        <v>0</v>
      </c>
      <c r="O7" s="94">
        <f>RANK(K7,K$4:K$30)</f>
        <v>1</v>
      </c>
      <c r="P7" s="13"/>
      <c r="R7" s="6"/>
    </row>
    <row r="8" spans="1:21" x14ac:dyDescent="0.25">
      <c r="A8" s="57"/>
      <c r="B8" s="63"/>
      <c r="C8" s="60"/>
      <c r="D8" s="63"/>
      <c r="E8" s="63"/>
      <c r="F8" s="63"/>
      <c r="G8" s="63"/>
      <c r="H8" s="63"/>
      <c r="I8" s="63"/>
      <c r="J8" s="80"/>
      <c r="K8" s="83"/>
      <c r="L8" s="86"/>
      <c r="M8" s="89"/>
      <c r="N8" s="92"/>
      <c r="O8" s="95"/>
      <c r="P8" s="3"/>
      <c r="R8" s="6"/>
      <c r="T8" s="26"/>
      <c r="U8" s="26"/>
    </row>
    <row r="9" spans="1:21" x14ac:dyDescent="0.25">
      <c r="A9" s="58"/>
      <c r="B9" s="64"/>
      <c r="C9" s="61"/>
      <c r="D9" s="64"/>
      <c r="E9" s="64"/>
      <c r="F9" s="64"/>
      <c r="G9" s="64"/>
      <c r="H9" s="64"/>
      <c r="I9" s="64"/>
      <c r="J9" s="81"/>
      <c r="K9" s="84"/>
      <c r="L9" s="87"/>
      <c r="M9" s="90"/>
      <c r="N9" s="93"/>
      <c r="O9" s="96"/>
      <c r="P9" s="13"/>
      <c r="R9" s="11"/>
    </row>
    <row r="10" spans="1:21" x14ac:dyDescent="0.25">
      <c r="A10" s="56" t="e">
        <f ca="1">D1</f>
        <v>#N/A</v>
      </c>
      <c r="B10" s="62"/>
      <c r="C10" s="62"/>
      <c r="D10" s="59"/>
      <c r="E10" s="62"/>
      <c r="F10" s="62"/>
      <c r="G10" s="62"/>
      <c r="H10" s="62"/>
      <c r="I10" s="62"/>
      <c r="J10" s="79"/>
      <c r="K10" s="82">
        <f>5*(COUNTIF(B10:J12,"5/0")+COUNTIF(B10:J12,"4/1")+COUNTIF(B10:J12,"3/2")+COUNTIF(B10:J12,"5/-"))+3*COUNTIF(B10:J12,"2/3")+2*COUNTIF(B10:J12,"1/4")+COUNTIF(B10:J12,"0/5")+0.01*L10+0.0001*(M10-N10)</f>
        <v>0</v>
      </c>
      <c r="L10" s="85">
        <f>1*COUNTIF(B10:J12,"5/0")+1*COUNTIF(B10:J12,"4/1")+1*COUNTIF(B10:J12,"3/2")+1*COUNTIF(B10:J12,"5/-")+0*COUNTIF(B10:J12,"2/3")+0*COUNTIF(B10:J12,"1/4")+0*COUNTIF(B10:J12,"0/5")</f>
        <v>0</v>
      </c>
      <c r="M10" s="88">
        <f>5*COUNTIF(B10:J12,"5/0")+4*COUNTIF(B10:J12,"4/1")+3*COUNTIF(B10:J12,"3/2")+5*COUNTIF(B10:J12,"5/-")+2*COUNTIF(B10:J12,"2/3")+1*COUNTIF(B10:J12,"1/4")+0*COUNTIF(B10:J12,"0/5")</f>
        <v>0</v>
      </c>
      <c r="N10" s="91">
        <f>0*COUNTIF(B10:J12,"5/0")+1*COUNTIF(B10:J12,"4/1")+2*COUNTIF(B10:J12,"3/2")+3*COUNTIF(B10:J12,"2/3")+4*COUNTIF(B10:J12,"1/4")+5*COUNTIF(B10:J12,"0/5")+5*COUNTIF(B10:J12,"-/5")</f>
        <v>0</v>
      </c>
      <c r="O10" s="94">
        <f>RANK(K10,K$4:K$30)</f>
        <v>1</v>
      </c>
      <c r="P10" s="13"/>
    </row>
    <row r="11" spans="1:21" x14ac:dyDescent="0.25">
      <c r="A11" s="57"/>
      <c r="B11" s="63"/>
      <c r="C11" s="63"/>
      <c r="D11" s="60"/>
      <c r="E11" s="63"/>
      <c r="F11" s="63"/>
      <c r="G11" s="63"/>
      <c r="H11" s="63"/>
      <c r="I11" s="63"/>
      <c r="J11" s="80"/>
      <c r="K11" s="83"/>
      <c r="L11" s="86"/>
      <c r="M11" s="89"/>
      <c r="N11" s="92"/>
      <c r="O11" s="95"/>
      <c r="P11" s="2"/>
      <c r="R11" s="9"/>
      <c r="S11" s="1"/>
    </row>
    <row r="12" spans="1:21" x14ac:dyDescent="0.25">
      <c r="A12" s="58"/>
      <c r="B12" s="64"/>
      <c r="C12" s="64"/>
      <c r="D12" s="61"/>
      <c r="E12" s="64"/>
      <c r="F12" s="64"/>
      <c r="G12" s="64"/>
      <c r="H12" s="64"/>
      <c r="I12" s="64"/>
      <c r="J12" s="81"/>
      <c r="K12" s="84"/>
      <c r="L12" s="87"/>
      <c r="M12" s="90"/>
      <c r="N12" s="93"/>
      <c r="O12" s="96"/>
      <c r="P12" s="13"/>
    </row>
    <row r="13" spans="1:21" x14ac:dyDescent="0.25">
      <c r="A13" s="56" t="e">
        <f ca="1">E1</f>
        <v>#N/A</v>
      </c>
      <c r="B13" s="62"/>
      <c r="C13" s="62"/>
      <c r="D13" s="62"/>
      <c r="E13" s="59"/>
      <c r="F13" s="62"/>
      <c r="G13" s="62"/>
      <c r="H13" s="62"/>
      <c r="I13" s="62"/>
      <c r="J13" s="79"/>
      <c r="K13" s="82">
        <f>5*(COUNTIF(B13:J15,"5/0")+COUNTIF(B13:J15,"4/1")+COUNTIF(B13:J15,"3/2")+COUNTIF(B13:J15,"5/-"))+3*COUNTIF(B13:J15,"2/3")+2*COUNTIF(B13:J15,"1/4")+COUNTIF(B13:J15,"0/5")+0.01*L13+0.0001*(M13-N13)</f>
        <v>0</v>
      </c>
      <c r="L13" s="85">
        <f>1*COUNTIF(B13:J15,"5/0")+1*COUNTIF(B13:J15,"4/1")+1*COUNTIF(B13:J15,"3/2")+1*COUNTIF(B13:J15,"5/-")+0*COUNTIF(B13:J15,"2/3")+0*COUNTIF(B13:J15,"1/4")+0*COUNTIF(B13:J15,"0/5")</f>
        <v>0</v>
      </c>
      <c r="M13" s="88">
        <f>5*COUNTIF(B13:J15,"5/0")+4*COUNTIF(B13:J15,"4/1")+3*COUNTIF(B13:J15,"3/2")+5*COUNTIF(B13:J15,"5/-")+2*COUNTIF(B13:J15,"2/3")+1*COUNTIF(B13:J15,"1/4")+0*COUNTIF(B13:J15,"0/5")</f>
        <v>0</v>
      </c>
      <c r="N13" s="91">
        <f>0*COUNTIF(B13:J15,"5/0")+1*COUNTIF(B13:J15,"4/1")+2*COUNTIF(B13:J15,"3/2")+3*COUNTIF(B13:J15,"2/3")+4*COUNTIF(B13:J15,"1/4")+5*COUNTIF(B13:J15,"0/5")+5*COUNTIF(B13:J15,"-/5")</f>
        <v>0</v>
      </c>
      <c r="O13" s="94">
        <f>RANK(K13,K$4:K$30)</f>
        <v>1</v>
      </c>
      <c r="P13" s="13"/>
    </row>
    <row r="14" spans="1:21" x14ac:dyDescent="0.25">
      <c r="A14" s="57"/>
      <c r="B14" s="63"/>
      <c r="C14" s="63"/>
      <c r="D14" s="63"/>
      <c r="E14" s="60"/>
      <c r="F14" s="63"/>
      <c r="G14" s="63"/>
      <c r="H14" s="63"/>
      <c r="I14" s="63"/>
      <c r="J14" s="80"/>
      <c r="K14" s="83"/>
      <c r="L14" s="86"/>
      <c r="M14" s="89"/>
      <c r="N14" s="92"/>
      <c r="O14" s="95"/>
      <c r="P14" s="5"/>
      <c r="R14" s="9"/>
      <c r="T14" s="26"/>
      <c r="U14" s="26"/>
    </row>
    <row r="15" spans="1:21" x14ac:dyDescent="0.25">
      <c r="A15" s="58"/>
      <c r="B15" s="64"/>
      <c r="C15" s="64"/>
      <c r="D15" s="64"/>
      <c r="E15" s="61"/>
      <c r="F15" s="64"/>
      <c r="G15" s="64"/>
      <c r="H15" s="64"/>
      <c r="I15" s="64"/>
      <c r="J15" s="81"/>
      <c r="K15" s="84"/>
      <c r="L15" s="87"/>
      <c r="M15" s="90"/>
      <c r="N15" s="93"/>
      <c r="O15" s="96"/>
      <c r="P15" s="13"/>
    </row>
    <row r="16" spans="1:21" hidden="1" x14ac:dyDescent="0.25">
      <c r="A16" s="56" t="e">
        <f ca="1">F1</f>
        <v>#N/A</v>
      </c>
      <c r="B16" s="62"/>
      <c r="C16" s="62"/>
      <c r="D16" s="62"/>
      <c r="E16" s="62"/>
      <c r="F16" s="59"/>
      <c r="G16" s="62"/>
      <c r="H16" s="62"/>
      <c r="I16" s="62"/>
      <c r="J16" s="79"/>
      <c r="K16" s="82">
        <f>5*(COUNTIF(B16:J18,"5/0")+COUNTIF(B16:J18,"4/1")+COUNTIF(B16:J18,"3/2")+COUNTIF(B16:J18,"5/-"))+3*COUNTIF(B16:J18,"2/3")+2*COUNTIF(B16:J18,"1/4")+COUNTIF(B16:J18,"0/5")+0.01*L16+0.0001*(M16-N16)</f>
        <v>0</v>
      </c>
      <c r="L16" s="85">
        <f>1*COUNTIF(B16:J18,"5/0")+1*COUNTIF(B16:J18,"4/1")+1*COUNTIF(B16:J18,"3/2")+1*COUNTIF(B16:J18,"5/-")+0*COUNTIF(B16:J18,"2/3")+0*COUNTIF(B16:J18,"1/4")+0*COUNTIF(B16:J18,"0/5")</f>
        <v>0</v>
      </c>
      <c r="M16" s="88">
        <f>5*COUNTIF(B16:J18,"5/0")+4*COUNTIF(B16:J18,"4/1")+3*COUNTIF(B16:J18,"3/2")+5*COUNTIF(B16:J18,"5/-")+2*COUNTIF(B16:J18,"2/3")+1*COUNTIF(B16:J18,"1/4")+0*COUNTIF(B16:J18,"0/5")</f>
        <v>0</v>
      </c>
      <c r="N16" s="91">
        <f>0*COUNTIF(B16:J18,"5/0")+1*COUNTIF(B16:J18,"4/1")+2*COUNTIF(B16:J18,"3/2")+3*COUNTIF(B16:J18,"2/3")+4*COUNTIF(B16:J18,"1/4")+5*COUNTIF(B16:J18,"0/5")+5*COUNTIF(B16:J18,"-/5")</f>
        <v>0</v>
      </c>
      <c r="O16" s="94">
        <f>RANK(K16,K$4:K$30)</f>
        <v>1</v>
      </c>
      <c r="P16" s="13"/>
    </row>
    <row r="17" spans="1:20" hidden="1" x14ac:dyDescent="0.25">
      <c r="A17" s="57"/>
      <c r="B17" s="63"/>
      <c r="C17" s="63"/>
      <c r="D17" s="63"/>
      <c r="E17" s="63"/>
      <c r="F17" s="60"/>
      <c r="G17" s="63"/>
      <c r="H17" s="63"/>
      <c r="I17" s="63"/>
      <c r="J17" s="80"/>
      <c r="K17" s="83"/>
      <c r="L17" s="86"/>
      <c r="M17" s="89"/>
      <c r="N17" s="92"/>
      <c r="O17" s="95"/>
      <c r="P17" s="5"/>
    </row>
    <row r="18" spans="1:20" hidden="1" x14ac:dyDescent="0.25">
      <c r="A18" s="58"/>
      <c r="B18" s="64"/>
      <c r="C18" s="64"/>
      <c r="D18" s="64"/>
      <c r="E18" s="64"/>
      <c r="F18" s="61"/>
      <c r="G18" s="64"/>
      <c r="H18" s="64"/>
      <c r="I18" s="64"/>
      <c r="J18" s="81"/>
      <c r="K18" s="84"/>
      <c r="L18" s="87"/>
      <c r="M18" s="90"/>
      <c r="N18" s="93"/>
      <c r="O18" s="96"/>
      <c r="P18" s="13"/>
    </row>
    <row r="19" spans="1:20" hidden="1" x14ac:dyDescent="0.25">
      <c r="A19" s="56" t="e">
        <f ca="1">G1</f>
        <v>#N/A</v>
      </c>
      <c r="B19" s="62"/>
      <c r="C19" s="62"/>
      <c r="D19" s="62"/>
      <c r="E19" s="62"/>
      <c r="F19" s="62"/>
      <c r="G19" s="59"/>
      <c r="H19" s="62"/>
      <c r="I19" s="62"/>
      <c r="J19" s="79"/>
      <c r="K19" s="82">
        <f>5*(COUNTIF(B19:J21,"5/0")+COUNTIF(B19:J21,"4/1")+COUNTIF(B19:J21,"3/2")+COUNTIF(B19:J21,"5/-"))+3*COUNTIF(B19:J21,"2/3")+2*COUNTIF(B19:J21,"1/4")+COUNTIF(B19:J21,"0/5")+0.01*L19+0.0001*(M19-N19)</f>
        <v>0</v>
      </c>
      <c r="L19" s="85">
        <f>1*COUNTIF(B19:J21,"5/0")+1*COUNTIF(B19:J21,"4/1")+1*COUNTIF(B19:J21,"3/2")+1*COUNTIF(B19:J21,"5/-")+0*COUNTIF(B19:J21,"2/3")+0*COUNTIF(B19:J21,"1/4")+0*COUNTIF(B19:J21,"0/5")</f>
        <v>0</v>
      </c>
      <c r="M19" s="88">
        <f>5*COUNTIF(B19:J21,"5/0")+4*COUNTIF(B19:J21,"4/1")+3*COUNTIF(B19:J21,"3/2")+5*COUNTIF(B19:J21,"5/-")+2*COUNTIF(B19:J21,"2/3")+1*COUNTIF(B19:J21,"1/4")+0*COUNTIF(B19:J21,"0/5")</f>
        <v>0</v>
      </c>
      <c r="N19" s="91">
        <f>0*COUNTIF(B19:J21,"5/0")+1*COUNTIF(B19:J21,"4/1")+2*COUNTIF(B19:J21,"3/2")+3*COUNTIF(B19:J21,"2/3")+4*COUNTIF(B19:J21,"1/4")+5*COUNTIF(B19:J21,"0/5")+5*COUNTIF(B19:J21,"-/5")</f>
        <v>0</v>
      </c>
      <c r="O19" s="94">
        <f>RANK(K19,K$4:K$30)</f>
        <v>1</v>
      </c>
      <c r="P19" s="13"/>
      <c r="R19" s="6"/>
    </row>
    <row r="20" spans="1:20" x14ac:dyDescent="0.25">
      <c r="A20" s="57"/>
      <c r="B20" s="63"/>
      <c r="C20" s="63"/>
      <c r="D20" s="63"/>
      <c r="E20" s="63"/>
      <c r="F20" s="63"/>
      <c r="G20" s="60"/>
      <c r="H20" s="63"/>
      <c r="I20" s="63"/>
      <c r="J20" s="80"/>
      <c r="K20" s="83"/>
      <c r="L20" s="86"/>
      <c r="M20" s="89"/>
      <c r="N20" s="92"/>
      <c r="O20" s="95"/>
      <c r="P20" s="2"/>
      <c r="R20" s="6"/>
    </row>
    <row r="21" spans="1:20" x14ac:dyDescent="0.25">
      <c r="A21" s="58"/>
      <c r="B21" s="64"/>
      <c r="C21" s="64"/>
      <c r="D21" s="64"/>
      <c r="E21" s="64"/>
      <c r="F21" s="64"/>
      <c r="G21" s="61"/>
      <c r="H21" s="64"/>
      <c r="I21" s="64"/>
      <c r="J21" s="81"/>
      <c r="K21" s="84"/>
      <c r="L21" s="87"/>
      <c r="M21" s="90"/>
      <c r="N21" s="93"/>
      <c r="O21" s="96"/>
      <c r="P21" s="13"/>
    </row>
    <row r="22" spans="1:20" x14ac:dyDescent="0.25">
      <c r="A22" s="56" t="e">
        <f ca="1">H1</f>
        <v>#N/A</v>
      </c>
      <c r="B22" s="62"/>
      <c r="C22" s="62"/>
      <c r="D22" s="62"/>
      <c r="E22" s="62"/>
      <c r="F22" s="62"/>
      <c r="G22" s="62"/>
      <c r="H22" s="59"/>
      <c r="I22" s="62"/>
      <c r="J22" s="79"/>
      <c r="K22" s="82">
        <f>5*(COUNTIF(B22:J24,"5/0")+COUNTIF(B22:J24,"4/1")+COUNTIF(B22:J24,"3/2")+COUNTIF(B22:J24,"5/-"))+3*COUNTIF(B22:J24,"2/3")+2*COUNTIF(B22:J24,"1/4")+COUNTIF(B22:J24,"0/5")+0.01*L22+0.0001*(M22-N22)</f>
        <v>0</v>
      </c>
      <c r="L22" s="85">
        <f>1*COUNTIF(B22:J24,"5/0")+1*COUNTIF(B22:J24,"4/1")+1*COUNTIF(B22:J24,"3/2")+1*COUNTIF(B22:J24,"5/-")+0*COUNTIF(B22:J24,"2/3")+0*COUNTIF(B22:J24,"1/4")+0*COUNTIF(B22:J24,"0/5")</f>
        <v>0</v>
      </c>
      <c r="M22" s="88">
        <f>5*COUNTIF(B22:J24,"5/0")+4*COUNTIF(B22:J24,"4/1")+3*COUNTIF(B22:J24,"3/2")+5*COUNTIF(B22:J24,"5/-")+2*COUNTIF(B22:J24,"2/3")+1*COUNTIF(B22:J24,"1/4")+0*COUNTIF(B22:J24,"0/5")</f>
        <v>0</v>
      </c>
      <c r="N22" s="91">
        <f>0*COUNTIF(B22:J24,"5/0")+1*COUNTIF(B22:J24,"4/1")+2*COUNTIF(B22:J24,"3/2")+3*COUNTIF(B22:J24,"2/3")+4*COUNTIF(B22:J24,"1/4")+5*COUNTIF(B22:J24,"0/5")+5*COUNTIF(B22:J24,"-/5")</f>
        <v>0</v>
      </c>
      <c r="O22" s="94">
        <f>RANK(K22,K$4:K$30)</f>
        <v>1</v>
      </c>
      <c r="P22" s="13"/>
    </row>
    <row r="23" spans="1:20" x14ac:dyDescent="0.25">
      <c r="A23" s="57"/>
      <c r="B23" s="63"/>
      <c r="C23" s="63"/>
      <c r="D23" s="63"/>
      <c r="E23" s="63"/>
      <c r="F23" s="63"/>
      <c r="G23" s="63"/>
      <c r="H23" s="60"/>
      <c r="I23" s="63"/>
      <c r="J23" s="80"/>
      <c r="K23" s="83"/>
      <c r="L23" s="86"/>
      <c r="M23" s="89"/>
      <c r="N23" s="92"/>
      <c r="O23" s="95"/>
      <c r="P23" s="2"/>
      <c r="R23" s="10"/>
      <c r="T23" s="4"/>
    </row>
    <row r="24" spans="1:20" x14ac:dyDescent="0.25">
      <c r="A24" s="58"/>
      <c r="B24" s="64"/>
      <c r="C24" s="64"/>
      <c r="D24" s="64"/>
      <c r="E24" s="64"/>
      <c r="F24" s="64"/>
      <c r="G24" s="64"/>
      <c r="H24" s="61"/>
      <c r="I24" s="64"/>
      <c r="J24" s="81"/>
      <c r="K24" s="84"/>
      <c r="L24" s="87"/>
      <c r="M24" s="90"/>
      <c r="N24" s="93"/>
      <c r="O24" s="96"/>
      <c r="P24" s="13"/>
    </row>
    <row r="25" spans="1:20" x14ac:dyDescent="0.25">
      <c r="A25" s="56" t="e">
        <f ca="1">I1</f>
        <v>#N/A</v>
      </c>
      <c r="B25" s="62"/>
      <c r="C25" s="62"/>
      <c r="D25" s="62"/>
      <c r="E25" s="62"/>
      <c r="F25" s="62"/>
      <c r="G25" s="62"/>
      <c r="H25" s="62"/>
      <c r="I25" s="59"/>
      <c r="J25" s="79"/>
      <c r="K25" s="82">
        <f>5*(COUNTIF(B25:J27,"5/0")+COUNTIF(B25:J27,"4/1")+COUNTIF(B25:J27,"3/2")+COUNTIF(B25:J27,"5/-"))+3*COUNTIF(B25:J27,"2/3")+2*COUNTIF(B25:J27,"1/4")+COUNTIF(B25:J27,"0/5")+0.01*L25+0.0001*(M25-N25)</f>
        <v>0</v>
      </c>
      <c r="L25" s="85">
        <f>1*COUNTIF(B25:J27,"5/0")+1*COUNTIF(B25:J27,"4/1")+1*COUNTIF(B25:J27,"3/2")+1*COUNTIF(B25:J27,"5/-")+0*COUNTIF(B25:J27,"2/3")+0*COUNTIF(B25:J27,"1/4")+0*COUNTIF(B25:J27,"0/5")</f>
        <v>0</v>
      </c>
      <c r="M25" s="88">
        <f>5*COUNTIF(B25:J27,"5/0")+4*COUNTIF(B25:J27,"4/1")+3*COUNTIF(B25:J27,"3/2")+5*COUNTIF(B25:J27,"5/-")+2*COUNTIF(B25:J27,"2/3")+1*COUNTIF(B25:J27,"1/4")+0*COUNTIF(B25:J27,"0/5")</f>
        <v>0</v>
      </c>
      <c r="N25" s="91">
        <f>0*COUNTIF(B25:J27,"5/0")+1*COUNTIF(B25:J27,"4/1")+2*COUNTIF(B25:J27,"3/2")+3*COUNTIF(B25:J27,"2/3")+4*COUNTIF(B25:J27,"1/4")+5*COUNTIF(B25:J27,"0/5")+5*COUNTIF(B25:J27,"-/5")</f>
        <v>0</v>
      </c>
      <c r="O25" s="94">
        <f>RANK(K25,K$4:K$30)</f>
        <v>1</v>
      </c>
      <c r="P25" s="13"/>
    </row>
    <row r="26" spans="1:20" x14ac:dyDescent="0.25">
      <c r="A26" s="57"/>
      <c r="B26" s="63"/>
      <c r="C26" s="63"/>
      <c r="D26" s="63"/>
      <c r="E26" s="63"/>
      <c r="F26" s="63"/>
      <c r="G26" s="63"/>
      <c r="H26" s="63"/>
      <c r="I26" s="60"/>
      <c r="J26" s="80"/>
      <c r="K26" s="83"/>
      <c r="L26" s="86"/>
      <c r="M26" s="89"/>
      <c r="N26" s="92"/>
      <c r="O26" s="95"/>
      <c r="P26" s="3"/>
    </row>
    <row r="27" spans="1:20" x14ac:dyDescent="0.25">
      <c r="A27" s="58"/>
      <c r="B27" s="64"/>
      <c r="C27" s="64"/>
      <c r="D27" s="64"/>
      <c r="E27" s="64"/>
      <c r="F27" s="64"/>
      <c r="G27" s="64"/>
      <c r="H27" s="64"/>
      <c r="I27" s="61"/>
      <c r="J27" s="81"/>
      <c r="K27" s="84"/>
      <c r="L27" s="87"/>
      <c r="M27" s="90"/>
      <c r="N27" s="93"/>
      <c r="O27" s="96"/>
      <c r="P27" s="13"/>
    </row>
    <row r="28" spans="1:20" ht="15" customHeight="1" x14ac:dyDescent="0.25">
      <c r="A28" s="56" t="e">
        <f ca="1">J1</f>
        <v>#N/A</v>
      </c>
      <c r="B28" s="62"/>
      <c r="C28" s="62"/>
      <c r="D28" s="62"/>
      <c r="E28" s="62"/>
      <c r="F28" s="62"/>
      <c r="G28" s="62"/>
      <c r="H28" s="62"/>
      <c r="I28" s="62"/>
      <c r="J28" s="59"/>
      <c r="K28" s="82">
        <f>5*(COUNTIF(B28:J30,"5/0")+COUNTIF(B28:J30,"4/1")+COUNTIF(B28:J30,"3/2")+COUNTIF(B28:J30,"5/-"))+3*COUNTIF(B28:J30,"2/3")+2*COUNTIF(B28:J30,"1/4")+COUNTIF(B28:J30,"0/5")+0.01*L28+0.0001*(M28-N28)</f>
        <v>0</v>
      </c>
      <c r="L28" s="85">
        <f>1*COUNTIF(B28:J30,"5/0")+1*COUNTIF(B28:J30,"4/1")+1*COUNTIF(B28:J30,"3/2")+1*COUNTIF(B28:J30,"5/-")+0*COUNTIF(B28:J30,"2/3")+0*COUNTIF(B28:J30,"1/4")+0*COUNTIF(B28:J30,"0/5")</f>
        <v>0</v>
      </c>
      <c r="M28" s="88">
        <f>5*COUNTIF(B28:J30,"5/0")+4*COUNTIF(B28:J30,"4/1")+3*COUNTIF(B28:J30,"3/2")+5*COUNTIF(B28:J30,"5/-")+2*COUNTIF(B28:J30,"2/3")+1*COUNTIF(B28:J30,"1/4")+0*COUNTIF(B28:J30,"0/5")</f>
        <v>0</v>
      </c>
      <c r="N28" s="91">
        <f>0*COUNTIF(B28:J30,"5/0")+1*COUNTIF(B28:J30,"4/1")+2*COUNTIF(B28:J30,"3/2")+3*COUNTIF(B28:J30,"2/3")+4*COUNTIF(B28:J30,"1/4")+5*COUNTIF(B28:J30,"0/5")+5*COUNTIF(B28:J30,"-/5")</f>
        <v>0</v>
      </c>
      <c r="O28" s="94">
        <f>RANK(K28,K$4:K$30)</f>
        <v>1</v>
      </c>
      <c r="P28" s="13"/>
    </row>
    <row r="29" spans="1:20" ht="15" customHeight="1" x14ac:dyDescent="0.25">
      <c r="A29" s="57"/>
      <c r="B29" s="63"/>
      <c r="C29" s="63"/>
      <c r="D29" s="63"/>
      <c r="E29" s="63"/>
      <c r="F29" s="63"/>
      <c r="G29" s="63"/>
      <c r="H29" s="63"/>
      <c r="I29" s="63"/>
      <c r="J29" s="60"/>
      <c r="K29" s="83"/>
      <c r="L29" s="86"/>
      <c r="M29" s="89"/>
      <c r="N29" s="92"/>
      <c r="O29" s="95"/>
      <c r="P29" s="3"/>
    </row>
    <row r="30" spans="1:20" ht="15" customHeight="1" x14ac:dyDescent="0.25">
      <c r="A30" s="58"/>
      <c r="B30" s="64"/>
      <c r="C30" s="64"/>
      <c r="D30" s="64"/>
      <c r="E30" s="64"/>
      <c r="F30" s="64"/>
      <c r="G30" s="64"/>
      <c r="H30" s="64"/>
      <c r="I30" s="64"/>
      <c r="J30" s="61"/>
      <c r="K30" s="84"/>
      <c r="L30" s="87"/>
      <c r="M30" s="90"/>
      <c r="N30" s="93"/>
      <c r="O30" s="96"/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J22:J24"/>
    <mergeCell ref="B25:B27"/>
    <mergeCell ref="C25:C27"/>
    <mergeCell ref="D25:D27"/>
    <mergeCell ref="E25:E27"/>
    <mergeCell ref="F25:F27"/>
    <mergeCell ref="G25:G27"/>
    <mergeCell ref="J28:J30"/>
    <mergeCell ref="I25:I27"/>
    <mergeCell ref="J25:J27"/>
    <mergeCell ref="B28:B30"/>
    <mergeCell ref="C28:C30"/>
    <mergeCell ref="D28:D30"/>
    <mergeCell ref="E28:E30"/>
    <mergeCell ref="F28:F30"/>
    <mergeCell ref="G28:G30"/>
    <mergeCell ref="H28:H30"/>
    <mergeCell ref="H25:H27"/>
    <mergeCell ref="B22:B24"/>
    <mergeCell ref="C22:C24"/>
    <mergeCell ref="D22:D24"/>
    <mergeCell ref="E22:E24"/>
    <mergeCell ref="F22:F24"/>
    <mergeCell ref="G22:G24"/>
    <mergeCell ref="I28:I30"/>
    <mergeCell ref="H22:H24"/>
    <mergeCell ref="I22:I24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A28:A30"/>
    <mergeCell ref="K28:K30"/>
    <mergeCell ref="L28:L30"/>
    <mergeCell ref="A22:A24"/>
    <mergeCell ref="K22:K24"/>
    <mergeCell ref="M1:M3"/>
    <mergeCell ref="N1:N3"/>
    <mergeCell ref="O1:O3"/>
    <mergeCell ref="M4:M6"/>
    <mergeCell ref="N4:N6"/>
    <mergeCell ref="O4:O6"/>
    <mergeCell ref="M7:M9"/>
    <mergeCell ref="N7:N9"/>
    <mergeCell ref="O7:O9"/>
    <mergeCell ref="M10:M12"/>
    <mergeCell ref="N10:N12"/>
    <mergeCell ref="O10:O12"/>
    <mergeCell ref="M13:M15"/>
    <mergeCell ref="N13:N15"/>
    <mergeCell ref="O13:O15"/>
    <mergeCell ref="M16:M18"/>
    <mergeCell ref="N16:N18"/>
    <mergeCell ref="O16:O18"/>
    <mergeCell ref="M19:M21"/>
    <mergeCell ref="L22:L24"/>
    <mergeCell ref="A25:A27"/>
    <mergeCell ref="A13:A15"/>
    <mergeCell ref="K13:K15"/>
    <mergeCell ref="L13:L15"/>
    <mergeCell ref="A7:A9"/>
    <mergeCell ref="K7:K9"/>
    <mergeCell ref="A16:A18"/>
    <mergeCell ref="K16:K18"/>
    <mergeCell ref="L16:L18"/>
    <mergeCell ref="K25:K27"/>
    <mergeCell ref="L25:L27"/>
    <mergeCell ref="A19:A21"/>
    <mergeCell ref="K19:K21"/>
    <mergeCell ref="L19:L21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L7:L9"/>
    <mergeCell ref="A10:A12"/>
    <mergeCell ref="K10:K12"/>
    <mergeCell ref="L10:L12"/>
    <mergeCell ref="H1:H3"/>
    <mergeCell ref="I1:I3"/>
    <mergeCell ref="J1:J3"/>
    <mergeCell ref="K1:K3"/>
    <mergeCell ref="L1:L3"/>
    <mergeCell ref="A4:A6"/>
    <mergeCell ref="D4:D6"/>
    <mergeCell ref="E4:E6"/>
    <mergeCell ref="F4:F6"/>
    <mergeCell ref="G4:G6"/>
    <mergeCell ref="H4:H6"/>
    <mergeCell ref="I4:I6"/>
    <mergeCell ref="J4:J6"/>
    <mergeCell ref="B10:B12"/>
    <mergeCell ref="C10:C12"/>
    <mergeCell ref="D10:D12"/>
    <mergeCell ref="E10:E12"/>
    <mergeCell ref="F10:F12"/>
    <mergeCell ref="G10:G12"/>
    <mergeCell ref="H10:H12"/>
    <mergeCell ref="K4:K6"/>
    <mergeCell ref="L4:L6"/>
    <mergeCell ref="B1:B3"/>
    <mergeCell ref="C1:C3"/>
    <mergeCell ref="D1:D3"/>
    <mergeCell ref="E1:E3"/>
    <mergeCell ref="F1:F3"/>
    <mergeCell ref="G1:G3"/>
    <mergeCell ref="B4:B6"/>
    <mergeCell ref="C4:C6"/>
  </mergeCells>
  <conditionalFormatting sqref="A4:A30">
    <cfRule type="cellIs" dxfId="1" priority="3" stopIfTrue="1" operator="equal">
      <formula>0</formula>
    </cfRule>
  </conditionalFormatting>
  <conditionalFormatting sqref="O4:O33">
    <cfRule type="iconSet" priority="4">
      <iconSet iconSet="3Arrows" reverse="1">
        <cfvo type="percent" val="0"/>
        <cfvo type="num" val="2" gte="0"/>
        <cfvo type="num" val="MIN(($A$3-1),(MAX($O$4:$O$30)))"/>
      </iconSet>
    </cfRule>
  </conditionalFormatting>
  <conditionalFormatting sqref="B4:J30">
    <cfRule type="cellIs" priority="1" operator="equal">
      <formula>""</formula>
    </cfRule>
    <cfRule type="expression" dxfId="0" priority="2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K56"/>
  <sheetViews>
    <sheetView zoomScaleNormal="100" workbookViewId="0">
      <pane xSplit="2" ySplit="1" topLeftCell="C2" activePane="bottomRight" state="frozen"/>
      <selection activeCell="O32" sqref="O32"/>
      <selection pane="topRight" activeCell="O32" sqref="O32"/>
      <selection pane="bottomLeft" activeCell="O32" sqref="O32"/>
      <selection pane="bottomRight"/>
    </sheetView>
  </sheetViews>
  <sheetFormatPr defaultColWidth="22.5703125" defaultRowHeight="15" x14ac:dyDescent="0.25"/>
  <cols>
    <col min="1" max="1" width="12.42578125" style="20" bestFit="1" customWidth="1"/>
    <col min="2" max="2" width="10.7109375" style="20" bestFit="1" customWidth="1"/>
    <col min="3" max="3" width="19.42578125" style="21" bestFit="1" customWidth="1"/>
    <col min="4" max="4" width="12.42578125" style="25" bestFit="1" customWidth="1"/>
    <col min="5" max="7" width="4.85546875" style="20" hidden="1" customWidth="1"/>
    <col min="8" max="8" width="4.85546875" style="21" hidden="1" customWidth="1"/>
    <col min="9" max="16384" width="22.5703125" style="21"/>
  </cols>
  <sheetData>
    <row r="1" spans="1:11" ht="18.75" customHeight="1" x14ac:dyDescent="0.25">
      <c r="A1" s="19" t="s">
        <v>18</v>
      </c>
      <c r="B1" s="19" t="s">
        <v>29</v>
      </c>
      <c r="C1" s="19" t="s">
        <v>35</v>
      </c>
      <c r="D1" s="19" t="s">
        <v>61</v>
      </c>
      <c r="E1" s="20" t="s">
        <v>64</v>
      </c>
      <c r="F1" s="20" t="s">
        <v>65</v>
      </c>
      <c r="G1" s="20" t="s">
        <v>66</v>
      </c>
      <c r="H1" s="21" t="s">
        <v>67</v>
      </c>
      <c r="K1" s="41"/>
    </row>
    <row r="2" spans="1:11" ht="18.75" customHeight="1" x14ac:dyDescent="0.25">
      <c r="A2" s="22" t="str">
        <f t="shared" ref="A2:A33" si="0">F2</f>
        <v>A1</v>
      </c>
      <c r="B2" s="22">
        <f t="shared" ref="B2:B33" si="1">ROW()-1</f>
        <v>1</v>
      </c>
      <c r="C2" s="23" t="s">
        <v>48</v>
      </c>
      <c r="D2" s="24" t="s">
        <v>19</v>
      </c>
      <c r="E2" s="20">
        <f t="shared" ref="E2:E33" si="2">IF(D2=D1,E1+1,1)</f>
        <v>1</v>
      </c>
      <c r="F2" s="20" t="str">
        <f t="shared" ref="F2:F33" si="3">CONCATENATE(D2,E2)</f>
        <v>A1</v>
      </c>
      <c r="G2" s="20">
        <f t="shared" ref="G2:G19" ca="1" si="4">VLOOKUP(C2,INDIRECT("'"&amp;D2&amp;" liga'!$A$1:$O$30"),15,FALSE)</f>
        <v>7</v>
      </c>
    </row>
    <row r="3" spans="1:11" ht="18.75" customHeight="1" x14ac:dyDescent="0.25">
      <c r="A3" s="22" t="str">
        <f t="shared" si="0"/>
        <v>A2</v>
      </c>
      <c r="B3" s="22">
        <f t="shared" si="1"/>
        <v>2</v>
      </c>
      <c r="C3" s="23" t="s">
        <v>16</v>
      </c>
      <c r="D3" s="24" t="s">
        <v>19</v>
      </c>
      <c r="E3" s="20">
        <f t="shared" si="2"/>
        <v>2</v>
      </c>
      <c r="F3" s="20" t="str">
        <f t="shared" si="3"/>
        <v>A2</v>
      </c>
      <c r="G3" s="20">
        <f t="shared" ca="1" si="4"/>
        <v>2</v>
      </c>
    </row>
    <row r="4" spans="1:11" ht="18.75" customHeight="1" x14ac:dyDescent="0.25">
      <c r="A4" s="22" t="str">
        <f t="shared" si="0"/>
        <v>A3</v>
      </c>
      <c r="B4" s="22">
        <f t="shared" si="1"/>
        <v>3</v>
      </c>
      <c r="C4" s="23" t="s">
        <v>45</v>
      </c>
      <c r="D4" s="24" t="s">
        <v>19</v>
      </c>
      <c r="E4" s="20">
        <f t="shared" si="2"/>
        <v>3</v>
      </c>
      <c r="F4" s="20" t="str">
        <f t="shared" si="3"/>
        <v>A3</v>
      </c>
      <c r="G4" s="20">
        <f t="shared" ca="1" si="4"/>
        <v>8</v>
      </c>
    </row>
    <row r="5" spans="1:11" ht="18.75" customHeight="1" x14ac:dyDescent="0.25">
      <c r="A5" s="22" t="str">
        <f t="shared" si="0"/>
        <v>A4</v>
      </c>
      <c r="B5" s="22">
        <f t="shared" si="1"/>
        <v>4</v>
      </c>
      <c r="C5" s="23" t="s">
        <v>17</v>
      </c>
      <c r="D5" s="24" t="s">
        <v>19</v>
      </c>
      <c r="E5" s="20">
        <f t="shared" si="2"/>
        <v>4</v>
      </c>
      <c r="F5" s="20" t="str">
        <f t="shared" si="3"/>
        <v>A4</v>
      </c>
      <c r="G5" s="20">
        <f t="shared" ca="1" si="4"/>
        <v>5</v>
      </c>
    </row>
    <row r="6" spans="1:11" ht="18.75" customHeight="1" x14ac:dyDescent="0.25">
      <c r="A6" s="22" t="str">
        <f t="shared" si="0"/>
        <v>A5</v>
      </c>
      <c r="B6" s="22">
        <f t="shared" si="1"/>
        <v>5</v>
      </c>
      <c r="C6" s="23" t="s">
        <v>75</v>
      </c>
      <c r="D6" s="24" t="s">
        <v>19</v>
      </c>
      <c r="E6" s="20">
        <f t="shared" si="2"/>
        <v>5</v>
      </c>
      <c r="F6" s="20" t="str">
        <f t="shared" si="3"/>
        <v>A5</v>
      </c>
      <c r="G6" s="20">
        <f t="shared" ca="1" si="4"/>
        <v>6</v>
      </c>
    </row>
    <row r="7" spans="1:11" ht="18.75" customHeight="1" x14ac:dyDescent="0.25">
      <c r="A7" s="22" t="str">
        <f t="shared" si="0"/>
        <v>A6</v>
      </c>
      <c r="B7" s="22">
        <f t="shared" si="1"/>
        <v>6</v>
      </c>
      <c r="C7" s="23" t="s">
        <v>37</v>
      </c>
      <c r="D7" s="24" t="s">
        <v>19</v>
      </c>
      <c r="E7" s="20">
        <f t="shared" si="2"/>
        <v>6</v>
      </c>
      <c r="F7" s="20" t="str">
        <f t="shared" si="3"/>
        <v>A6</v>
      </c>
      <c r="G7" s="20">
        <f t="shared" ca="1" si="4"/>
        <v>3</v>
      </c>
      <c r="H7" s="21" t="s">
        <v>83</v>
      </c>
    </row>
    <row r="8" spans="1:11" ht="18.75" customHeight="1" x14ac:dyDescent="0.25">
      <c r="A8" s="22" t="str">
        <f t="shared" si="0"/>
        <v>A7</v>
      </c>
      <c r="B8" s="22">
        <f t="shared" si="1"/>
        <v>7</v>
      </c>
      <c r="C8" s="23" t="s">
        <v>21</v>
      </c>
      <c r="D8" s="24" t="s">
        <v>19</v>
      </c>
      <c r="E8" s="20">
        <f t="shared" si="2"/>
        <v>7</v>
      </c>
      <c r="F8" s="20" t="str">
        <f t="shared" si="3"/>
        <v>A7</v>
      </c>
      <c r="G8" s="20">
        <f t="shared" ca="1" si="4"/>
        <v>1</v>
      </c>
    </row>
    <row r="9" spans="1:11" ht="18.75" customHeight="1" x14ac:dyDescent="0.25">
      <c r="A9" s="22" t="str">
        <f t="shared" si="0"/>
        <v>A8</v>
      </c>
      <c r="B9" s="22">
        <f t="shared" si="1"/>
        <v>8</v>
      </c>
      <c r="C9" s="23" t="s">
        <v>71</v>
      </c>
      <c r="D9" s="24" t="s">
        <v>19</v>
      </c>
      <c r="E9" s="20">
        <f t="shared" si="2"/>
        <v>8</v>
      </c>
      <c r="F9" s="20" t="str">
        <f t="shared" si="3"/>
        <v>A8</v>
      </c>
      <c r="G9" s="20">
        <f t="shared" ca="1" si="4"/>
        <v>4</v>
      </c>
    </row>
    <row r="10" spans="1:11" ht="18.75" customHeight="1" x14ac:dyDescent="0.25">
      <c r="A10" s="22" t="str">
        <f t="shared" si="0"/>
        <v>A9</v>
      </c>
      <c r="B10" s="22">
        <f t="shared" si="1"/>
        <v>9</v>
      </c>
      <c r="C10" s="23" t="s">
        <v>41</v>
      </c>
      <c r="D10" s="24" t="s">
        <v>19</v>
      </c>
      <c r="E10" s="20">
        <f t="shared" si="2"/>
        <v>9</v>
      </c>
      <c r="F10" s="20" t="str">
        <f t="shared" si="3"/>
        <v>A9</v>
      </c>
      <c r="G10" s="20">
        <f t="shared" ca="1" si="4"/>
        <v>9</v>
      </c>
    </row>
    <row r="11" spans="1:11" ht="18.75" customHeight="1" x14ac:dyDescent="0.25">
      <c r="A11" s="22" t="str">
        <f t="shared" si="0"/>
        <v>B1</v>
      </c>
      <c r="B11" s="22">
        <f t="shared" si="1"/>
        <v>10</v>
      </c>
      <c r="C11" s="23" t="s">
        <v>84</v>
      </c>
      <c r="D11" s="24" t="s">
        <v>20</v>
      </c>
      <c r="E11" s="20">
        <f t="shared" si="2"/>
        <v>1</v>
      </c>
      <c r="F11" s="20" t="str">
        <f t="shared" si="3"/>
        <v>B1</v>
      </c>
      <c r="G11" s="20">
        <f t="shared" ca="1" si="4"/>
        <v>1</v>
      </c>
    </row>
    <row r="12" spans="1:11" ht="18.75" customHeight="1" x14ac:dyDescent="0.25">
      <c r="A12" s="22" t="str">
        <f t="shared" si="0"/>
        <v>B2</v>
      </c>
      <c r="B12" s="22">
        <f t="shared" si="1"/>
        <v>11</v>
      </c>
      <c r="C12" s="23" t="s">
        <v>47</v>
      </c>
      <c r="D12" s="24" t="s">
        <v>20</v>
      </c>
      <c r="E12" s="20">
        <f t="shared" si="2"/>
        <v>2</v>
      </c>
      <c r="F12" s="20" t="str">
        <f t="shared" si="3"/>
        <v>B2</v>
      </c>
      <c r="G12" s="20">
        <f t="shared" ca="1" si="4"/>
        <v>2</v>
      </c>
      <c r="H12" s="37"/>
    </row>
    <row r="13" spans="1:11" ht="18.75" customHeight="1" x14ac:dyDescent="0.25">
      <c r="A13" s="22" t="str">
        <f t="shared" si="0"/>
        <v>B3</v>
      </c>
      <c r="B13" s="22">
        <f t="shared" si="1"/>
        <v>12</v>
      </c>
      <c r="C13" s="23" t="s">
        <v>8</v>
      </c>
      <c r="D13" s="24" t="s">
        <v>20</v>
      </c>
      <c r="E13" s="20">
        <f t="shared" si="2"/>
        <v>3</v>
      </c>
      <c r="F13" s="20" t="str">
        <f t="shared" si="3"/>
        <v>B3</v>
      </c>
      <c r="G13" s="20">
        <f t="shared" ca="1" si="4"/>
        <v>5</v>
      </c>
    </row>
    <row r="14" spans="1:11" ht="18.75" customHeight="1" x14ac:dyDescent="0.25">
      <c r="A14" s="22" t="str">
        <f t="shared" si="0"/>
        <v>B4</v>
      </c>
      <c r="B14" s="22">
        <f t="shared" si="1"/>
        <v>13</v>
      </c>
      <c r="C14" s="23" t="s">
        <v>96</v>
      </c>
      <c r="D14" s="24" t="s">
        <v>20</v>
      </c>
      <c r="E14" s="20">
        <f t="shared" si="2"/>
        <v>4</v>
      </c>
      <c r="F14" s="20" t="str">
        <f t="shared" si="3"/>
        <v>B4</v>
      </c>
      <c r="G14" s="20">
        <f t="shared" ca="1" si="4"/>
        <v>4</v>
      </c>
    </row>
    <row r="15" spans="1:11" ht="18.75" customHeight="1" x14ac:dyDescent="0.25">
      <c r="A15" s="22" t="str">
        <f t="shared" si="0"/>
        <v>B5</v>
      </c>
      <c r="B15" s="22">
        <f t="shared" si="1"/>
        <v>14</v>
      </c>
      <c r="C15" s="23" t="s">
        <v>74</v>
      </c>
      <c r="D15" s="24" t="s">
        <v>20</v>
      </c>
      <c r="E15" s="20">
        <f t="shared" si="2"/>
        <v>5</v>
      </c>
      <c r="F15" s="20" t="str">
        <f t="shared" si="3"/>
        <v>B5</v>
      </c>
      <c r="G15" s="20">
        <f t="shared" ca="1" si="4"/>
        <v>9</v>
      </c>
    </row>
    <row r="16" spans="1:11" ht="18.75" customHeight="1" x14ac:dyDescent="0.25">
      <c r="A16" s="22" t="str">
        <f t="shared" si="0"/>
        <v>B6</v>
      </c>
      <c r="B16" s="22">
        <f t="shared" si="1"/>
        <v>15</v>
      </c>
      <c r="C16" s="23" t="s">
        <v>10</v>
      </c>
      <c r="D16" s="24" t="s">
        <v>20</v>
      </c>
      <c r="E16" s="20">
        <f t="shared" si="2"/>
        <v>6</v>
      </c>
      <c r="F16" s="20" t="str">
        <f t="shared" si="3"/>
        <v>B6</v>
      </c>
      <c r="G16" s="20">
        <f t="shared" ca="1" si="4"/>
        <v>7</v>
      </c>
    </row>
    <row r="17" spans="1:8" ht="18.75" customHeight="1" x14ac:dyDescent="0.25">
      <c r="A17" s="22" t="str">
        <f t="shared" si="0"/>
        <v>B7</v>
      </c>
      <c r="B17" s="22">
        <f t="shared" si="1"/>
        <v>16</v>
      </c>
      <c r="C17" s="23" t="s">
        <v>34</v>
      </c>
      <c r="D17" s="24" t="s">
        <v>20</v>
      </c>
      <c r="E17" s="20">
        <f t="shared" si="2"/>
        <v>7</v>
      </c>
      <c r="F17" s="20" t="str">
        <f t="shared" si="3"/>
        <v>B7</v>
      </c>
      <c r="G17" s="20">
        <f t="shared" ca="1" si="4"/>
        <v>6</v>
      </c>
    </row>
    <row r="18" spans="1:8" ht="18.75" customHeight="1" x14ac:dyDescent="0.25">
      <c r="A18" s="22" t="str">
        <f t="shared" si="0"/>
        <v>B8</v>
      </c>
      <c r="B18" s="22">
        <f t="shared" si="1"/>
        <v>17</v>
      </c>
      <c r="C18" s="23" t="s">
        <v>46</v>
      </c>
      <c r="D18" s="24" t="s">
        <v>20</v>
      </c>
      <c r="E18" s="20">
        <f t="shared" si="2"/>
        <v>8</v>
      </c>
      <c r="F18" s="20" t="str">
        <f t="shared" si="3"/>
        <v>B8</v>
      </c>
      <c r="G18" s="20">
        <f t="shared" ca="1" si="4"/>
        <v>8</v>
      </c>
    </row>
    <row r="19" spans="1:8" ht="18.75" customHeight="1" x14ac:dyDescent="0.25">
      <c r="A19" s="22" t="str">
        <f t="shared" si="0"/>
        <v>B9</v>
      </c>
      <c r="B19" s="22">
        <f t="shared" si="1"/>
        <v>18</v>
      </c>
      <c r="C19" s="23" t="s">
        <v>28</v>
      </c>
      <c r="D19" s="24" t="s">
        <v>20</v>
      </c>
      <c r="E19" s="20">
        <f t="shared" si="2"/>
        <v>9</v>
      </c>
      <c r="F19" s="20" t="str">
        <f t="shared" si="3"/>
        <v>B9</v>
      </c>
      <c r="G19" s="20">
        <f t="shared" ca="1" si="4"/>
        <v>3</v>
      </c>
    </row>
    <row r="20" spans="1:8" ht="18.75" customHeight="1" x14ac:dyDescent="0.25">
      <c r="A20" s="22" t="str">
        <f t="shared" si="0"/>
        <v>C1</v>
      </c>
      <c r="B20" s="22">
        <f t="shared" si="1"/>
        <v>19</v>
      </c>
      <c r="C20" s="23" t="s">
        <v>32</v>
      </c>
      <c r="D20" s="24" t="s">
        <v>22</v>
      </c>
      <c r="E20" s="20">
        <f t="shared" si="2"/>
        <v>1</v>
      </c>
      <c r="F20" s="20" t="str">
        <f t="shared" si="3"/>
        <v>C1</v>
      </c>
      <c r="G20" s="20">
        <f t="shared" ref="G20:G29" ca="1" si="5">VLOOKUP(C20,INDIRECT("'"&amp;D20&amp;" liga'!$A$1:$P$33"),16,FALSE)</f>
        <v>9</v>
      </c>
    </row>
    <row r="21" spans="1:8" ht="18.75" customHeight="1" x14ac:dyDescent="0.25">
      <c r="A21" s="22" t="str">
        <f t="shared" si="0"/>
        <v>C2</v>
      </c>
      <c r="B21" s="22">
        <f t="shared" si="1"/>
        <v>20</v>
      </c>
      <c r="C21" s="38" t="s">
        <v>62</v>
      </c>
      <c r="D21" s="24" t="s">
        <v>22</v>
      </c>
      <c r="E21" s="20">
        <f t="shared" si="2"/>
        <v>2</v>
      </c>
      <c r="F21" s="20" t="str">
        <f t="shared" si="3"/>
        <v>C2</v>
      </c>
      <c r="G21" s="20">
        <f t="shared" ca="1" si="5"/>
        <v>3</v>
      </c>
    </row>
    <row r="22" spans="1:8" ht="18.75" customHeight="1" x14ac:dyDescent="0.25">
      <c r="A22" s="22" t="str">
        <f t="shared" si="0"/>
        <v>C3</v>
      </c>
      <c r="B22" s="22">
        <f t="shared" si="1"/>
        <v>21</v>
      </c>
      <c r="C22" s="38" t="s">
        <v>76</v>
      </c>
      <c r="D22" s="24" t="s">
        <v>22</v>
      </c>
      <c r="E22" s="20">
        <f t="shared" si="2"/>
        <v>3</v>
      </c>
      <c r="F22" s="20" t="str">
        <f t="shared" si="3"/>
        <v>C3</v>
      </c>
      <c r="G22" s="20">
        <f t="shared" ca="1" si="5"/>
        <v>8</v>
      </c>
    </row>
    <row r="23" spans="1:8" ht="18.75" customHeight="1" x14ac:dyDescent="0.25">
      <c r="A23" s="22" t="str">
        <f t="shared" si="0"/>
        <v>C4</v>
      </c>
      <c r="B23" s="22">
        <f t="shared" si="1"/>
        <v>22</v>
      </c>
      <c r="C23" s="38" t="s">
        <v>30</v>
      </c>
      <c r="D23" s="24" t="s">
        <v>22</v>
      </c>
      <c r="E23" s="20">
        <f t="shared" si="2"/>
        <v>4</v>
      </c>
      <c r="F23" s="20" t="str">
        <f t="shared" si="3"/>
        <v>C4</v>
      </c>
      <c r="G23" s="20">
        <f t="shared" ca="1" si="5"/>
        <v>5</v>
      </c>
      <c r="H23" s="21" t="s">
        <v>79</v>
      </c>
    </row>
    <row r="24" spans="1:8" ht="18.75" customHeight="1" x14ac:dyDescent="0.25">
      <c r="A24" s="22" t="str">
        <f t="shared" si="0"/>
        <v>C5</v>
      </c>
      <c r="B24" s="22">
        <f t="shared" si="1"/>
        <v>23</v>
      </c>
      <c r="C24" s="38" t="s">
        <v>24</v>
      </c>
      <c r="D24" s="24" t="s">
        <v>22</v>
      </c>
      <c r="E24" s="20">
        <f t="shared" si="2"/>
        <v>5</v>
      </c>
      <c r="F24" s="20" t="str">
        <f t="shared" si="3"/>
        <v>C5</v>
      </c>
      <c r="G24" s="20">
        <f t="shared" ca="1" si="5"/>
        <v>1</v>
      </c>
      <c r="H24" s="21" t="s">
        <v>72</v>
      </c>
    </row>
    <row r="25" spans="1:8" ht="18.75" customHeight="1" x14ac:dyDescent="0.25">
      <c r="A25" s="22" t="str">
        <f t="shared" si="0"/>
        <v>C6</v>
      </c>
      <c r="B25" s="22">
        <f t="shared" si="1"/>
        <v>24</v>
      </c>
      <c r="C25" s="38" t="s">
        <v>63</v>
      </c>
      <c r="D25" s="24" t="s">
        <v>22</v>
      </c>
      <c r="E25" s="20">
        <f t="shared" si="2"/>
        <v>6</v>
      </c>
      <c r="F25" s="20" t="str">
        <f t="shared" si="3"/>
        <v>C6</v>
      </c>
      <c r="G25" s="20">
        <f t="shared" ca="1" si="5"/>
        <v>6</v>
      </c>
    </row>
    <row r="26" spans="1:8" ht="18.75" customHeight="1" x14ac:dyDescent="0.25">
      <c r="A26" s="22" t="str">
        <f t="shared" si="0"/>
        <v>C7</v>
      </c>
      <c r="B26" s="22">
        <f t="shared" si="1"/>
        <v>25</v>
      </c>
      <c r="C26" s="23" t="s">
        <v>15</v>
      </c>
      <c r="D26" s="24" t="s">
        <v>22</v>
      </c>
      <c r="E26" s="20">
        <f t="shared" si="2"/>
        <v>7</v>
      </c>
      <c r="F26" s="20" t="str">
        <f t="shared" si="3"/>
        <v>C7</v>
      </c>
      <c r="G26" s="20">
        <f t="shared" ca="1" si="5"/>
        <v>7</v>
      </c>
    </row>
    <row r="27" spans="1:8" ht="18.75" customHeight="1" x14ac:dyDescent="0.25">
      <c r="A27" s="22" t="str">
        <f t="shared" si="0"/>
        <v>C8</v>
      </c>
      <c r="B27" s="22">
        <f t="shared" si="1"/>
        <v>26</v>
      </c>
      <c r="C27" s="38" t="s">
        <v>50</v>
      </c>
      <c r="D27" s="24" t="s">
        <v>22</v>
      </c>
      <c r="E27" s="20">
        <f t="shared" si="2"/>
        <v>8</v>
      </c>
      <c r="F27" s="20" t="str">
        <f t="shared" si="3"/>
        <v>C8</v>
      </c>
      <c r="G27" s="20">
        <f t="shared" ca="1" si="5"/>
        <v>2</v>
      </c>
      <c r="H27" s="21" t="s">
        <v>80</v>
      </c>
    </row>
    <row r="28" spans="1:8" ht="18.75" customHeight="1" x14ac:dyDescent="0.25">
      <c r="A28" s="22" t="str">
        <f t="shared" si="0"/>
        <v>C9</v>
      </c>
      <c r="B28" s="22">
        <f t="shared" si="1"/>
        <v>27</v>
      </c>
      <c r="C28" s="39" t="s">
        <v>11</v>
      </c>
      <c r="D28" s="24" t="s">
        <v>22</v>
      </c>
      <c r="E28" s="20">
        <f t="shared" si="2"/>
        <v>9</v>
      </c>
      <c r="F28" s="20" t="str">
        <f t="shared" si="3"/>
        <v>C9</v>
      </c>
      <c r="G28" s="20">
        <f t="shared" ca="1" si="5"/>
        <v>4</v>
      </c>
    </row>
    <row r="29" spans="1:8" ht="18.75" customHeight="1" x14ac:dyDescent="0.25">
      <c r="A29" s="22" t="str">
        <f t="shared" si="0"/>
        <v>C10</v>
      </c>
      <c r="B29" s="22">
        <f t="shared" si="1"/>
        <v>28</v>
      </c>
      <c r="C29" s="38" t="s">
        <v>33</v>
      </c>
      <c r="D29" s="24" t="s">
        <v>22</v>
      </c>
      <c r="E29" s="20">
        <f t="shared" si="2"/>
        <v>10</v>
      </c>
      <c r="F29" s="20" t="str">
        <f t="shared" si="3"/>
        <v>C10</v>
      </c>
      <c r="G29" s="20">
        <f t="shared" ca="1" si="5"/>
        <v>10</v>
      </c>
    </row>
    <row r="30" spans="1:8" ht="18.75" customHeight="1" x14ac:dyDescent="0.25">
      <c r="A30" s="22" t="str">
        <f t="shared" si="0"/>
        <v>D1</v>
      </c>
      <c r="B30" s="22">
        <f t="shared" si="1"/>
        <v>29</v>
      </c>
      <c r="C30" s="38" t="s">
        <v>13</v>
      </c>
      <c r="D30" s="24" t="s">
        <v>23</v>
      </c>
      <c r="E30" s="20">
        <f t="shared" si="2"/>
        <v>1</v>
      </c>
      <c r="F30" s="20" t="str">
        <f t="shared" si="3"/>
        <v>D1</v>
      </c>
      <c r="G30" s="20">
        <f t="shared" ref="G30:G47" ca="1" si="6">VLOOKUP(C30,INDIRECT("'"&amp;D30&amp;" liga'!$A$1:$O$30"),15,FALSE)</f>
        <v>6</v>
      </c>
    </row>
    <row r="31" spans="1:8" ht="18.75" customHeight="1" x14ac:dyDescent="0.25">
      <c r="A31" s="22" t="str">
        <f t="shared" si="0"/>
        <v>D2</v>
      </c>
      <c r="B31" s="22">
        <f t="shared" si="1"/>
        <v>30</v>
      </c>
      <c r="C31" s="23" t="s">
        <v>70</v>
      </c>
      <c r="D31" s="24" t="s">
        <v>23</v>
      </c>
      <c r="E31" s="20">
        <f t="shared" si="2"/>
        <v>2</v>
      </c>
      <c r="F31" s="20" t="str">
        <f t="shared" si="3"/>
        <v>D2</v>
      </c>
      <c r="G31" s="20">
        <f t="shared" ca="1" si="6"/>
        <v>9</v>
      </c>
    </row>
    <row r="32" spans="1:8" ht="18.75" customHeight="1" x14ac:dyDescent="0.25">
      <c r="A32" s="22" t="str">
        <f t="shared" si="0"/>
        <v>D3</v>
      </c>
      <c r="B32" s="22">
        <f t="shared" si="1"/>
        <v>31</v>
      </c>
      <c r="C32" s="38" t="s">
        <v>51</v>
      </c>
      <c r="D32" s="24" t="s">
        <v>23</v>
      </c>
      <c r="E32" s="20">
        <f t="shared" si="2"/>
        <v>3</v>
      </c>
      <c r="F32" s="20" t="str">
        <f t="shared" si="3"/>
        <v>D3</v>
      </c>
      <c r="G32" s="20">
        <f t="shared" ca="1" si="6"/>
        <v>7</v>
      </c>
    </row>
    <row r="33" spans="1:7" ht="18.75" customHeight="1" x14ac:dyDescent="0.25">
      <c r="A33" s="22" t="str">
        <f t="shared" si="0"/>
        <v>D4</v>
      </c>
      <c r="B33" s="22">
        <f t="shared" si="1"/>
        <v>32</v>
      </c>
      <c r="C33" s="38" t="s">
        <v>54</v>
      </c>
      <c r="D33" s="24" t="s">
        <v>23</v>
      </c>
      <c r="E33" s="20">
        <f t="shared" si="2"/>
        <v>4</v>
      </c>
      <c r="F33" s="20" t="str">
        <f t="shared" si="3"/>
        <v>D4</v>
      </c>
      <c r="G33" s="20">
        <f t="shared" ca="1" si="6"/>
        <v>5</v>
      </c>
    </row>
    <row r="34" spans="1:7" ht="18.75" customHeight="1" x14ac:dyDescent="0.25">
      <c r="A34" s="22" t="str">
        <f t="shared" ref="A34:A56" si="7">F34</f>
        <v>D5</v>
      </c>
      <c r="B34" s="22">
        <f t="shared" ref="B34:B56" si="8">ROW()-1</f>
        <v>33</v>
      </c>
      <c r="C34" s="38" t="s">
        <v>52</v>
      </c>
      <c r="D34" s="24" t="s">
        <v>23</v>
      </c>
      <c r="E34" s="20">
        <f t="shared" ref="E34:E56" si="9">IF(D34=D33,E33+1,1)</f>
        <v>5</v>
      </c>
      <c r="F34" s="20" t="str">
        <f t="shared" ref="F34:F56" si="10">CONCATENATE(D34,E34)</f>
        <v>D5</v>
      </c>
      <c r="G34" s="20">
        <f t="shared" ca="1" si="6"/>
        <v>2</v>
      </c>
    </row>
    <row r="35" spans="1:7" ht="18.75" customHeight="1" x14ac:dyDescent="0.25">
      <c r="A35" s="22" t="str">
        <f t="shared" si="7"/>
        <v>D6</v>
      </c>
      <c r="B35" s="22">
        <f t="shared" si="8"/>
        <v>34</v>
      </c>
      <c r="C35" s="23" t="s">
        <v>86</v>
      </c>
      <c r="D35" s="24" t="s">
        <v>23</v>
      </c>
      <c r="E35" s="20">
        <f t="shared" si="9"/>
        <v>6</v>
      </c>
      <c r="F35" s="20" t="str">
        <f t="shared" si="10"/>
        <v>D6</v>
      </c>
      <c r="G35" s="20">
        <f t="shared" ca="1" si="6"/>
        <v>1</v>
      </c>
    </row>
    <row r="36" spans="1:7" ht="18.75" customHeight="1" x14ac:dyDescent="0.25">
      <c r="A36" s="22" t="str">
        <f t="shared" si="7"/>
        <v>D7</v>
      </c>
      <c r="B36" s="22">
        <f t="shared" si="8"/>
        <v>35</v>
      </c>
      <c r="C36" s="39" t="s">
        <v>9</v>
      </c>
      <c r="D36" s="24" t="s">
        <v>23</v>
      </c>
      <c r="E36" s="20">
        <f t="shared" si="9"/>
        <v>7</v>
      </c>
      <c r="F36" s="20" t="str">
        <f t="shared" si="10"/>
        <v>D7</v>
      </c>
      <c r="G36" s="20">
        <f t="shared" ca="1" si="6"/>
        <v>8</v>
      </c>
    </row>
    <row r="37" spans="1:7" ht="18.75" customHeight="1" x14ac:dyDescent="0.25">
      <c r="A37" s="22" t="str">
        <f t="shared" si="7"/>
        <v>D8</v>
      </c>
      <c r="B37" s="22">
        <f t="shared" si="8"/>
        <v>36</v>
      </c>
      <c r="C37" s="38" t="s">
        <v>68</v>
      </c>
      <c r="D37" s="24" t="s">
        <v>23</v>
      </c>
      <c r="E37" s="20">
        <f t="shared" si="9"/>
        <v>8</v>
      </c>
      <c r="F37" s="20" t="str">
        <f t="shared" si="10"/>
        <v>D8</v>
      </c>
      <c r="G37" s="20">
        <f t="shared" ca="1" si="6"/>
        <v>3</v>
      </c>
    </row>
    <row r="38" spans="1:7" ht="18.75" customHeight="1" x14ac:dyDescent="0.25">
      <c r="A38" s="22" t="str">
        <f t="shared" si="7"/>
        <v>D9</v>
      </c>
      <c r="B38" s="22">
        <f t="shared" si="8"/>
        <v>37</v>
      </c>
      <c r="C38" s="23" t="s">
        <v>49</v>
      </c>
      <c r="D38" s="24" t="s">
        <v>23</v>
      </c>
      <c r="E38" s="20">
        <f t="shared" si="9"/>
        <v>9</v>
      </c>
      <c r="F38" s="20" t="str">
        <f t="shared" si="10"/>
        <v>D9</v>
      </c>
      <c r="G38" s="20">
        <f t="shared" ca="1" si="6"/>
        <v>4</v>
      </c>
    </row>
    <row r="39" spans="1:7" ht="18.75" customHeight="1" x14ac:dyDescent="0.25">
      <c r="A39" s="22" t="str">
        <f t="shared" si="7"/>
        <v>E1</v>
      </c>
      <c r="B39" s="22">
        <f t="shared" si="8"/>
        <v>38</v>
      </c>
      <c r="C39" s="38" t="s">
        <v>14</v>
      </c>
      <c r="D39" s="24" t="s">
        <v>25</v>
      </c>
      <c r="E39" s="20">
        <f t="shared" si="9"/>
        <v>1</v>
      </c>
      <c r="F39" s="20" t="str">
        <f t="shared" si="10"/>
        <v>E1</v>
      </c>
      <c r="G39" s="20">
        <f t="shared" ca="1" si="6"/>
        <v>3</v>
      </c>
    </row>
    <row r="40" spans="1:7" ht="18.75" customHeight="1" x14ac:dyDescent="0.25">
      <c r="A40" s="22" t="str">
        <f t="shared" si="7"/>
        <v>E2</v>
      </c>
      <c r="B40" s="22">
        <f t="shared" si="8"/>
        <v>39</v>
      </c>
      <c r="C40" s="23" t="s">
        <v>73</v>
      </c>
      <c r="D40" s="24" t="s">
        <v>25</v>
      </c>
      <c r="E40" s="20">
        <f t="shared" si="9"/>
        <v>2</v>
      </c>
      <c r="F40" s="20" t="str">
        <f t="shared" si="10"/>
        <v>E2</v>
      </c>
      <c r="G40" s="20">
        <f t="shared" ca="1" si="6"/>
        <v>8</v>
      </c>
    </row>
    <row r="41" spans="1:7" ht="18.75" customHeight="1" x14ac:dyDescent="0.25">
      <c r="A41" s="22" t="str">
        <f t="shared" si="7"/>
        <v>E3</v>
      </c>
      <c r="B41" s="22">
        <f t="shared" si="8"/>
        <v>40</v>
      </c>
      <c r="C41" s="23" t="s">
        <v>82</v>
      </c>
      <c r="D41" s="24" t="s">
        <v>25</v>
      </c>
      <c r="E41" s="20">
        <f t="shared" si="9"/>
        <v>3</v>
      </c>
      <c r="F41" s="20" t="str">
        <f t="shared" si="10"/>
        <v>E3</v>
      </c>
      <c r="G41" s="20">
        <f t="shared" ca="1" si="6"/>
        <v>1</v>
      </c>
    </row>
    <row r="42" spans="1:7" ht="18.75" customHeight="1" x14ac:dyDescent="0.25">
      <c r="A42" s="22" t="str">
        <f t="shared" si="7"/>
        <v>E4</v>
      </c>
      <c r="B42" s="22">
        <f t="shared" si="8"/>
        <v>41</v>
      </c>
      <c r="C42" s="23" t="s">
        <v>78</v>
      </c>
      <c r="D42" s="24" t="s">
        <v>25</v>
      </c>
      <c r="E42" s="20">
        <f t="shared" si="9"/>
        <v>4</v>
      </c>
      <c r="F42" s="20" t="str">
        <f t="shared" si="10"/>
        <v>E4</v>
      </c>
      <c r="G42" s="20">
        <f t="shared" ca="1" si="6"/>
        <v>8</v>
      </c>
    </row>
    <row r="43" spans="1:7" ht="18.75" customHeight="1" x14ac:dyDescent="0.25">
      <c r="A43" s="22" t="str">
        <f t="shared" si="7"/>
        <v>E5</v>
      </c>
      <c r="B43" s="22">
        <f t="shared" si="8"/>
        <v>42</v>
      </c>
      <c r="C43" s="23" t="s">
        <v>85</v>
      </c>
      <c r="D43" s="24" t="s">
        <v>25</v>
      </c>
      <c r="E43" s="20">
        <f t="shared" si="9"/>
        <v>5</v>
      </c>
      <c r="F43" s="20" t="str">
        <f t="shared" si="10"/>
        <v>E5</v>
      </c>
      <c r="G43" s="20">
        <f t="shared" ca="1" si="6"/>
        <v>5</v>
      </c>
    </row>
    <row r="44" spans="1:7" ht="18.75" customHeight="1" x14ac:dyDescent="0.25">
      <c r="A44" s="22" t="str">
        <f t="shared" si="7"/>
        <v>E6</v>
      </c>
      <c r="B44" s="22">
        <f t="shared" si="8"/>
        <v>43</v>
      </c>
      <c r="C44" s="23" t="s">
        <v>6</v>
      </c>
      <c r="D44" s="24" t="s">
        <v>25</v>
      </c>
      <c r="E44" s="20">
        <f t="shared" si="9"/>
        <v>6</v>
      </c>
      <c r="F44" s="20" t="str">
        <f t="shared" si="10"/>
        <v>E6</v>
      </c>
      <c r="G44" s="20">
        <f t="shared" ca="1" si="6"/>
        <v>4</v>
      </c>
    </row>
    <row r="45" spans="1:7" ht="18.75" customHeight="1" x14ac:dyDescent="0.25">
      <c r="A45" s="22" t="str">
        <f t="shared" si="7"/>
        <v>E7</v>
      </c>
      <c r="B45" s="22">
        <f t="shared" si="8"/>
        <v>44</v>
      </c>
      <c r="C45" s="23" t="s">
        <v>91</v>
      </c>
      <c r="D45" s="24" t="s">
        <v>25</v>
      </c>
      <c r="E45" s="20">
        <f t="shared" si="9"/>
        <v>7</v>
      </c>
      <c r="F45" s="20" t="str">
        <f t="shared" si="10"/>
        <v>E7</v>
      </c>
      <c r="G45" s="20">
        <f t="shared" ca="1" si="6"/>
        <v>2</v>
      </c>
    </row>
    <row r="46" spans="1:7" ht="20.100000000000001" customHeight="1" x14ac:dyDescent="0.25">
      <c r="A46" s="22" t="str">
        <f t="shared" si="7"/>
        <v>E8</v>
      </c>
      <c r="B46" s="22">
        <f t="shared" si="8"/>
        <v>45</v>
      </c>
      <c r="C46" s="23" t="s">
        <v>81</v>
      </c>
      <c r="D46" s="24" t="s">
        <v>25</v>
      </c>
      <c r="E46" s="20">
        <f t="shared" si="9"/>
        <v>8</v>
      </c>
      <c r="F46" s="20" t="str">
        <f t="shared" si="10"/>
        <v>E8</v>
      </c>
      <c r="G46" s="20">
        <f t="shared" ca="1" si="6"/>
        <v>7</v>
      </c>
    </row>
    <row r="47" spans="1:7" ht="20.100000000000001" customHeight="1" x14ac:dyDescent="0.25">
      <c r="A47" s="22" t="str">
        <f t="shared" si="7"/>
        <v>E9</v>
      </c>
      <c r="B47" s="22">
        <f t="shared" si="8"/>
        <v>46</v>
      </c>
      <c r="C47" s="23" t="s">
        <v>92</v>
      </c>
      <c r="D47" s="24" t="s">
        <v>25</v>
      </c>
      <c r="E47" s="20">
        <f t="shared" si="9"/>
        <v>9</v>
      </c>
      <c r="F47" s="20" t="str">
        <f t="shared" si="10"/>
        <v>E9</v>
      </c>
      <c r="G47" s="20">
        <f t="shared" ca="1" si="6"/>
        <v>6</v>
      </c>
    </row>
    <row r="48" spans="1:7" ht="20.100000000000001" customHeight="1" x14ac:dyDescent="0.25">
      <c r="A48" s="22" t="str">
        <f t="shared" si="7"/>
        <v>F1</v>
      </c>
      <c r="B48" s="22">
        <f t="shared" si="8"/>
        <v>47</v>
      </c>
      <c r="C48" s="23" t="s">
        <v>38</v>
      </c>
      <c r="D48" s="24" t="s">
        <v>26</v>
      </c>
      <c r="E48" s="20">
        <f t="shared" si="9"/>
        <v>1</v>
      </c>
      <c r="F48" s="20" t="str">
        <f t="shared" si="10"/>
        <v>F1</v>
      </c>
      <c r="G48" s="20">
        <f t="shared" ref="G48:G56" ca="1" si="11">VLOOKUP(C48,INDIRECT("'"&amp;D48&amp;" liga'!$A$1:$P$33"),16,FALSE)</f>
        <v>7</v>
      </c>
    </row>
    <row r="49" spans="1:7" ht="20.100000000000001" customHeight="1" x14ac:dyDescent="0.25">
      <c r="A49" s="22" t="str">
        <f t="shared" si="7"/>
        <v>F2</v>
      </c>
      <c r="B49" s="22">
        <f t="shared" si="8"/>
        <v>48</v>
      </c>
      <c r="C49" s="23" t="s">
        <v>12</v>
      </c>
      <c r="D49" s="24" t="s">
        <v>26</v>
      </c>
      <c r="E49" s="20">
        <f t="shared" si="9"/>
        <v>2</v>
      </c>
      <c r="F49" s="20" t="str">
        <f t="shared" si="10"/>
        <v>F2</v>
      </c>
      <c r="G49" s="20">
        <f t="shared" ca="1" si="11"/>
        <v>8</v>
      </c>
    </row>
    <row r="50" spans="1:7" ht="20.100000000000001" customHeight="1" x14ac:dyDescent="0.25">
      <c r="A50" s="22" t="str">
        <f t="shared" si="7"/>
        <v>F3</v>
      </c>
      <c r="B50" s="22">
        <f t="shared" si="8"/>
        <v>49</v>
      </c>
      <c r="C50" s="23" t="s">
        <v>94</v>
      </c>
      <c r="D50" s="24" t="s">
        <v>26</v>
      </c>
      <c r="E50" s="20">
        <f t="shared" si="9"/>
        <v>3</v>
      </c>
      <c r="F50" s="20" t="str">
        <f t="shared" si="10"/>
        <v>F3</v>
      </c>
      <c r="G50" s="20">
        <f t="shared" ca="1" si="11"/>
        <v>1</v>
      </c>
    </row>
    <row r="51" spans="1:7" ht="20.100000000000001" customHeight="1" x14ac:dyDescent="0.25">
      <c r="A51" s="22" t="str">
        <f t="shared" si="7"/>
        <v>F4</v>
      </c>
      <c r="B51" s="22">
        <f t="shared" si="8"/>
        <v>50</v>
      </c>
      <c r="C51" s="23" t="s">
        <v>69</v>
      </c>
      <c r="D51" s="24" t="s">
        <v>26</v>
      </c>
      <c r="E51" s="20">
        <f t="shared" si="9"/>
        <v>4</v>
      </c>
      <c r="F51" s="20" t="str">
        <f t="shared" si="10"/>
        <v>F4</v>
      </c>
      <c r="G51" s="20">
        <f t="shared" ca="1" si="11"/>
        <v>4</v>
      </c>
    </row>
    <row r="52" spans="1:7" ht="20.100000000000001" customHeight="1" x14ac:dyDescent="0.25">
      <c r="A52" s="22" t="str">
        <f t="shared" si="7"/>
        <v>F5</v>
      </c>
      <c r="B52" s="22">
        <f t="shared" si="8"/>
        <v>51</v>
      </c>
      <c r="C52" s="23" t="s">
        <v>36</v>
      </c>
      <c r="D52" s="24" t="s">
        <v>26</v>
      </c>
      <c r="E52" s="20">
        <f t="shared" si="9"/>
        <v>5</v>
      </c>
      <c r="F52" s="20" t="str">
        <f t="shared" si="10"/>
        <v>F5</v>
      </c>
      <c r="G52" s="20">
        <f t="shared" ca="1" si="11"/>
        <v>2</v>
      </c>
    </row>
    <row r="53" spans="1:7" ht="20.100000000000001" customHeight="1" x14ac:dyDescent="0.25">
      <c r="A53" s="22" t="str">
        <f t="shared" si="7"/>
        <v>F6</v>
      </c>
      <c r="B53" s="22">
        <f t="shared" si="8"/>
        <v>52</v>
      </c>
      <c r="C53" s="23" t="s">
        <v>87</v>
      </c>
      <c r="D53" s="24" t="s">
        <v>26</v>
      </c>
      <c r="E53" s="20">
        <f t="shared" si="9"/>
        <v>6</v>
      </c>
      <c r="F53" s="20" t="str">
        <f t="shared" si="10"/>
        <v>F6</v>
      </c>
      <c r="G53" s="20">
        <f t="shared" ca="1" si="11"/>
        <v>3</v>
      </c>
    </row>
    <row r="54" spans="1:7" ht="20.100000000000001" customHeight="1" x14ac:dyDescent="0.25">
      <c r="A54" s="22" t="str">
        <f t="shared" si="7"/>
        <v>F7</v>
      </c>
      <c r="B54" s="22">
        <f t="shared" si="8"/>
        <v>53</v>
      </c>
      <c r="C54" s="23" t="s">
        <v>53</v>
      </c>
      <c r="D54" s="24" t="s">
        <v>26</v>
      </c>
      <c r="E54" s="20">
        <f t="shared" si="9"/>
        <v>7</v>
      </c>
      <c r="F54" s="20" t="str">
        <f t="shared" si="10"/>
        <v>F7</v>
      </c>
      <c r="G54" s="20">
        <f t="shared" ca="1" si="11"/>
        <v>6</v>
      </c>
    </row>
    <row r="55" spans="1:7" ht="20.100000000000001" customHeight="1" x14ac:dyDescent="0.25">
      <c r="A55" s="22" t="str">
        <f t="shared" si="7"/>
        <v>F8</v>
      </c>
      <c r="B55" s="22">
        <f t="shared" si="8"/>
        <v>54</v>
      </c>
      <c r="C55" s="23" t="s">
        <v>93</v>
      </c>
      <c r="D55" s="24" t="s">
        <v>26</v>
      </c>
      <c r="E55" s="20">
        <f t="shared" si="9"/>
        <v>8</v>
      </c>
      <c r="F55" s="20" t="str">
        <f t="shared" si="10"/>
        <v>F8</v>
      </c>
      <c r="G55" s="20">
        <f t="shared" ca="1" si="11"/>
        <v>9</v>
      </c>
    </row>
    <row r="56" spans="1:7" ht="20.100000000000001" customHeight="1" x14ac:dyDescent="0.25">
      <c r="A56" s="22" t="str">
        <f t="shared" si="7"/>
        <v>F9</v>
      </c>
      <c r="B56" s="22">
        <f t="shared" si="8"/>
        <v>55</v>
      </c>
      <c r="C56" s="23" t="s">
        <v>95</v>
      </c>
      <c r="D56" s="24" t="s">
        <v>26</v>
      </c>
      <c r="E56" s="20">
        <f t="shared" si="9"/>
        <v>9</v>
      </c>
      <c r="F56" s="20" t="str">
        <f t="shared" si="10"/>
        <v>F9</v>
      </c>
      <c r="G56" s="20">
        <f t="shared" ca="1" si="11"/>
        <v>4</v>
      </c>
    </row>
  </sheetData>
  <autoFilter ref="A1:H1"/>
  <sortState ref="A2:J171">
    <sortCondition ref="D2:D171"/>
    <sortCondition ref="C2:C171"/>
  </sortState>
  <conditionalFormatting sqref="A2:D56">
    <cfRule type="expression" dxfId="19" priority="14" stopIfTrue="1">
      <formula>IF($D2="Z",TRUE,FALSE)</formula>
    </cfRule>
    <cfRule type="expression" dxfId="18" priority="15" stopIfTrue="1">
      <formula>IF(OR($D2="B",$D2="D",$D2="F",$D2="H"),TRUE,FALSE)</formula>
    </cfRule>
  </conditionalFormatting>
  <conditionalFormatting sqref="G2:G56">
    <cfRule type="colorScale" priority="2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1" orientation="landscape" r:id="rId1"/>
  <headerFooter>
    <oddHeader>&amp;C&amp;A</oddHeader>
    <oddFooter>&amp;LPrepared by City Squash Club&amp;C&amp;F&amp;R&amp;D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Q1"/>
  <sheetViews>
    <sheetView showGridLines="0" workbookViewId="0"/>
  </sheetViews>
  <sheetFormatPr defaultRowHeight="15" x14ac:dyDescent="0.25"/>
  <cols>
    <col min="17" max="17" width="9.140625" style="8" customWidth="1"/>
  </cols>
  <sheetData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>
    <oddHeader>&amp;C&amp;A</oddHeader>
    <oddFooter>&amp;LPrepared by City Squash Club&amp;C&amp;F&amp;R&amp;D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workbookViewId="0">
      <selection activeCell="H25" sqref="H25:H27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7"/>
      <c r="B1" s="56" t="str">
        <f t="shared" ref="B1:J1" ca="1" si="0">VLOOKUP(CONCATENATE(LEFT($A$2,1),COLUMN()-1),nevezettek,3,FALSE)</f>
        <v>Dávid Viktor</v>
      </c>
      <c r="C1" s="56" t="str">
        <f t="shared" ca="1" si="0"/>
        <v>Gál Péter</v>
      </c>
      <c r="D1" s="56" t="str">
        <f t="shared" ca="1" si="0"/>
        <v>Kincses Bence</v>
      </c>
      <c r="E1" s="56" t="str">
        <f t="shared" ca="1" si="0"/>
        <v>Nemes Márton</v>
      </c>
      <c r="F1" s="56" t="str">
        <f t="shared" ca="1" si="0"/>
        <v>Potoczky András</v>
      </c>
      <c r="G1" s="56" t="str">
        <f t="shared" ca="1" si="0"/>
        <v>Soós Gábor</v>
      </c>
      <c r="H1" s="56" t="str">
        <f t="shared" ca="1" si="0"/>
        <v>Szalántzy Kolos</v>
      </c>
      <c r="I1" s="56" t="str">
        <f t="shared" ca="1" si="0"/>
        <v>Vajda Bertalan</v>
      </c>
      <c r="J1" s="65" t="str">
        <f t="shared" ca="1" si="0"/>
        <v>Wiandt András</v>
      </c>
      <c r="K1" s="68" t="s">
        <v>27</v>
      </c>
      <c r="L1" s="71" t="s">
        <v>40</v>
      </c>
      <c r="M1" s="74" t="s">
        <v>39</v>
      </c>
      <c r="N1" s="50" t="s">
        <v>44</v>
      </c>
      <c r="O1" s="53" t="s">
        <v>77</v>
      </c>
      <c r="P1" s="7"/>
    </row>
    <row r="2" spans="1:21" x14ac:dyDescent="0.25">
      <c r="A2" s="28" t="str">
        <f ca="1">RIGHT(CELL("filename",A1),6)</f>
        <v>A liga</v>
      </c>
      <c r="B2" s="57"/>
      <c r="C2" s="57"/>
      <c r="D2" s="57"/>
      <c r="E2" s="57"/>
      <c r="F2" s="57"/>
      <c r="G2" s="57"/>
      <c r="H2" s="57"/>
      <c r="I2" s="57"/>
      <c r="J2" s="66"/>
      <c r="K2" s="69"/>
      <c r="L2" s="72"/>
      <c r="M2" s="75"/>
      <c r="N2" s="51"/>
      <c r="O2" s="54"/>
      <c r="P2" s="7"/>
      <c r="Q2" s="30"/>
    </row>
    <row r="3" spans="1:21" x14ac:dyDescent="0.25">
      <c r="A3" s="29">
        <f ca="1">COUNTIF(Elérhetőségek!D:D,LEFT(A2,1))</f>
        <v>9</v>
      </c>
      <c r="B3" s="58"/>
      <c r="C3" s="58"/>
      <c r="D3" s="58"/>
      <c r="E3" s="58"/>
      <c r="F3" s="58"/>
      <c r="G3" s="58"/>
      <c r="H3" s="58"/>
      <c r="I3" s="58"/>
      <c r="J3" s="67"/>
      <c r="K3" s="70"/>
      <c r="L3" s="73"/>
      <c r="M3" s="76"/>
      <c r="N3" s="52"/>
      <c r="O3" s="55"/>
      <c r="P3" s="7"/>
      <c r="Q3" s="31"/>
    </row>
    <row r="4" spans="1:21" ht="15" customHeight="1" x14ac:dyDescent="0.25">
      <c r="A4" s="56" t="str">
        <f ca="1">B1</f>
        <v>Dávid Viktor</v>
      </c>
      <c r="B4" s="59"/>
      <c r="C4" s="62" t="s">
        <v>43</v>
      </c>
      <c r="D4" s="62"/>
      <c r="E4" s="62" t="s">
        <v>42</v>
      </c>
      <c r="F4" s="62" t="s">
        <v>43</v>
      </c>
      <c r="G4" s="62" t="s">
        <v>60</v>
      </c>
      <c r="H4" s="62" t="s">
        <v>56</v>
      </c>
      <c r="I4" s="62" t="s">
        <v>42</v>
      </c>
      <c r="J4" s="79" t="s">
        <v>57</v>
      </c>
      <c r="K4" s="82">
        <f>5*(COUNTIF(B4:J6,"5/0")+COUNTIF(B4:J6,"4/1")+COUNTIF(B4:J6,"3/2")+COUNTIF(B4:J6,"5/-"))+3*COUNTIF(B4:J6,"2/3")+2*COUNTIF(B4:J6,"1/4")+COUNTIF(B4:J6,"0/5")+0.01*L4+0.0001*(M4)</f>
        <v>24.031600000000001</v>
      </c>
      <c r="L4" s="85">
        <f>1*COUNTIF(B4:J6,"5/0")+1*COUNTIF(B4:J6,"4/1")+1*COUNTIF(B4:J6,"3/2")+1*COUNTIF(B4:J6,"5/-")+0*COUNTIF(B4:J6,"2/3")+0*COUNTIF(B4:J6,"1/4")+0*COUNTIF(B4:J6,"0/5")</f>
        <v>3</v>
      </c>
      <c r="M4" s="88">
        <f>5*COUNTIF(B4:J6,"5/0")+4*COUNTIF(B4:J6,"4/1")+3*COUNTIF(B4:J6,"3/2")+5*COUNTIF(B4:J6,"5/-")+2*COUNTIF(B4:J6,"2/3")+1*COUNTIF(B4:J6,"1/4")+0*COUNTIF(B4:J6,"0/5")</f>
        <v>16</v>
      </c>
      <c r="N4" s="91">
        <f>0*COUNTIF(B4:J6,"5/0")+1*COUNTIF(B4:J6,"4/1")+2*COUNTIF(B4:J6,"3/2")+3*COUNTIF(B4:J6,"2/3")+4*COUNTIF(B4:J6,"1/4")+5*COUNTIF(B4:J6,"0/5")+5*COUNTIF(B4:J6,"-/5")</f>
        <v>19</v>
      </c>
      <c r="O4" s="77">
        <f>RANK(K4,K$4:K$30)</f>
        <v>7</v>
      </c>
      <c r="P4" s="12"/>
    </row>
    <row r="5" spans="1:21" x14ac:dyDescent="0.25">
      <c r="A5" s="57"/>
      <c r="B5" s="60"/>
      <c r="C5" s="63"/>
      <c r="D5" s="63"/>
      <c r="E5" s="63"/>
      <c r="F5" s="63"/>
      <c r="G5" s="63"/>
      <c r="H5" s="63"/>
      <c r="I5" s="63"/>
      <c r="J5" s="80"/>
      <c r="K5" s="83"/>
      <c r="L5" s="86"/>
      <c r="M5" s="89"/>
      <c r="N5" s="92"/>
      <c r="O5" s="78"/>
      <c r="P5" s="5"/>
      <c r="T5" s="26"/>
      <c r="U5" s="26"/>
    </row>
    <row r="6" spans="1:21" x14ac:dyDescent="0.25">
      <c r="A6" s="58"/>
      <c r="B6" s="61"/>
      <c r="C6" s="64"/>
      <c r="D6" s="64"/>
      <c r="E6" s="64"/>
      <c r="F6" s="64"/>
      <c r="G6" s="64"/>
      <c r="H6" s="64"/>
      <c r="I6" s="64"/>
      <c r="J6" s="81"/>
      <c r="K6" s="84"/>
      <c r="L6" s="87"/>
      <c r="M6" s="90"/>
      <c r="N6" s="93"/>
      <c r="O6" s="40">
        <f>IFERROR(K4/SUM(M4:N6),0)</f>
        <v>0.68661714285714293</v>
      </c>
      <c r="P6" s="13"/>
    </row>
    <row r="7" spans="1:21" x14ac:dyDescent="0.25">
      <c r="A7" s="56" t="str">
        <f ca="1">C1</f>
        <v>Gál Péter</v>
      </c>
      <c r="B7" s="62" t="s">
        <v>42</v>
      </c>
      <c r="C7" s="59"/>
      <c r="D7" s="62" t="s">
        <v>55</v>
      </c>
      <c r="E7" s="62" t="s">
        <v>42</v>
      </c>
      <c r="F7" s="62" t="s">
        <v>43</v>
      </c>
      <c r="G7" s="62" t="s">
        <v>43</v>
      </c>
      <c r="H7" s="62" t="s">
        <v>42</v>
      </c>
      <c r="I7" s="62" t="s">
        <v>59</v>
      </c>
      <c r="J7" s="79" t="s">
        <v>57</v>
      </c>
      <c r="K7" s="82">
        <f t="shared" ref="K7" si="1">5*(COUNTIF(B7:J9,"5/0")+COUNTIF(B7:J9,"4/1")+COUNTIF(B7:J9,"3/2")+COUNTIF(B7:J9,"5/-"))+3*COUNTIF(B7:J9,"2/3")+2*COUNTIF(B7:J9,"1/4")+COUNTIF(B7:J9,"0/5")+0.01*L7+0.0001*(M7)</f>
        <v>36.0627</v>
      </c>
      <c r="L7" s="85">
        <f>1*COUNTIF(B7:J9,"5/0")+1*COUNTIF(B7:J9,"4/1")+1*COUNTIF(B7:J9,"3/2")+1*COUNTIF(B7:J9,"5/-")+0*COUNTIF(B7:J9,"2/3")+0*COUNTIF(B7:J9,"1/4")+0*COUNTIF(B7:J9,"0/5")</f>
        <v>6</v>
      </c>
      <c r="M7" s="88">
        <f>5*COUNTIF(B7:J9,"5/0")+4*COUNTIF(B7:J9,"4/1")+3*COUNTIF(B7:J9,"3/2")+5*COUNTIF(B7:J9,"5/-")+2*COUNTIF(B7:J9,"2/3")+1*COUNTIF(B7:J9,"1/4")+0*COUNTIF(B7:J9,"0/5")</f>
        <v>27</v>
      </c>
      <c r="N7" s="91">
        <f>0*COUNTIF(B7:J9,"5/0")+1*COUNTIF(B7:J9,"4/1")+2*COUNTIF(B7:J9,"3/2")+3*COUNTIF(B7:J9,"2/3")+4*COUNTIF(B7:J9,"1/4")+5*COUNTIF(B7:J9,"0/5")+5*COUNTIF(B7:J9,"-/5")</f>
        <v>13</v>
      </c>
      <c r="O7" s="77">
        <f>RANK(K7,K$4:K$30)</f>
        <v>2</v>
      </c>
      <c r="P7" s="13"/>
      <c r="R7" s="6"/>
    </row>
    <row r="8" spans="1:21" x14ac:dyDescent="0.25">
      <c r="A8" s="57"/>
      <c r="B8" s="63"/>
      <c r="C8" s="60"/>
      <c r="D8" s="63"/>
      <c r="E8" s="63"/>
      <c r="F8" s="63"/>
      <c r="G8" s="63"/>
      <c r="H8" s="63"/>
      <c r="I8" s="63"/>
      <c r="J8" s="80"/>
      <c r="K8" s="83"/>
      <c r="L8" s="86"/>
      <c r="M8" s="89"/>
      <c r="N8" s="92"/>
      <c r="O8" s="78"/>
      <c r="P8" s="3"/>
      <c r="R8" s="6"/>
      <c r="T8" s="26"/>
      <c r="U8" s="26"/>
    </row>
    <row r="9" spans="1:21" x14ac:dyDescent="0.25">
      <c r="A9" s="58"/>
      <c r="B9" s="64"/>
      <c r="C9" s="61"/>
      <c r="D9" s="64"/>
      <c r="E9" s="64"/>
      <c r="F9" s="64"/>
      <c r="G9" s="64"/>
      <c r="H9" s="64"/>
      <c r="I9" s="64"/>
      <c r="J9" s="81"/>
      <c r="K9" s="84"/>
      <c r="L9" s="87"/>
      <c r="M9" s="90"/>
      <c r="N9" s="93"/>
      <c r="O9" s="40">
        <f>IFERROR(K7/SUM(M7:N9),0)</f>
        <v>0.90156749999999997</v>
      </c>
      <c r="P9" s="13"/>
      <c r="R9" s="11"/>
    </row>
    <row r="10" spans="1:21" x14ac:dyDescent="0.25">
      <c r="A10" s="56" t="str">
        <f ca="1">D1</f>
        <v>Kincses Bence</v>
      </c>
      <c r="B10" s="62"/>
      <c r="C10" s="62" t="s">
        <v>56</v>
      </c>
      <c r="D10" s="59"/>
      <c r="E10" s="62"/>
      <c r="F10" s="62" t="s">
        <v>42</v>
      </c>
      <c r="G10" s="62" t="s">
        <v>60</v>
      </c>
      <c r="H10" s="62" t="s">
        <v>43</v>
      </c>
      <c r="I10" s="62" t="s">
        <v>43</v>
      </c>
      <c r="J10" s="79" t="s">
        <v>57</v>
      </c>
      <c r="K10" s="82">
        <f t="shared" ref="K10" si="2">5*(COUNTIF(B10:J12,"5/0")+COUNTIF(B10:J12,"4/1")+COUNTIF(B10:J12,"3/2")+COUNTIF(B10:J12,"5/-"))+3*COUNTIF(B10:J12,"2/3")+2*COUNTIF(B10:J12,"1/4")+COUNTIF(B10:J12,"0/5")+0.01*L10+0.0001*(M10)</f>
        <v>19.0213</v>
      </c>
      <c r="L10" s="85">
        <f>1*COUNTIF(B10:J12,"5/0")+1*COUNTIF(B10:J12,"4/1")+1*COUNTIF(B10:J12,"3/2")+1*COUNTIF(B10:J12,"5/-")+0*COUNTIF(B10:J12,"2/3")+0*COUNTIF(B10:J12,"1/4")+0*COUNTIF(B10:J12,"0/5")</f>
        <v>2</v>
      </c>
      <c r="M10" s="88">
        <f>5*COUNTIF(B10:J12,"5/0")+4*COUNTIF(B10:J12,"4/1")+3*COUNTIF(B10:J12,"3/2")+5*COUNTIF(B10:J12,"5/-")+2*COUNTIF(B10:J12,"2/3")+1*COUNTIF(B10:J12,"1/4")+0*COUNTIF(B10:J12,"0/5")</f>
        <v>13</v>
      </c>
      <c r="N10" s="91">
        <f>0*COUNTIF(B10:J12,"5/0")+1*COUNTIF(B10:J12,"4/1")+2*COUNTIF(B10:J12,"3/2")+3*COUNTIF(B10:J12,"2/3")+4*COUNTIF(B10:J12,"1/4")+5*COUNTIF(B10:J12,"0/5")+5*COUNTIF(B10:J12,"-/5")</f>
        <v>17</v>
      </c>
      <c r="O10" s="77">
        <f>RANK(K10,K$4:K$30)</f>
        <v>8</v>
      </c>
      <c r="P10" s="13"/>
    </row>
    <row r="11" spans="1:21" x14ac:dyDescent="0.25">
      <c r="A11" s="57"/>
      <c r="B11" s="63"/>
      <c r="C11" s="63"/>
      <c r="D11" s="60"/>
      <c r="E11" s="63"/>
      <c r="F11" s="63"/>
      <c r="G11" s="63"/>
      <c r="H11" s="63"/>
      <c r="I11" s="63"/>
      <c r="J11" s="80"/>
      <c r="K11" s="83"/>
      <c r="L11" s="86"/>
      <c r="M11" s="89"/>
      <c r="N11" s="92"/>
      <c r="O11" s="78"/>
      <c r="P11" s="2"/>
      <c r="R11" s="9"/>
      <c r="S11" s="1"/>
    </row>
    <row r="12" spans="1:21" x14ac:dyDescent="0.25">
      <c r="A12" s="58"/>
      <c r="B12" s="64"/>
      <c r="C12" s="64"/>
      <c r="D12" s="61"/>
      <c r="E12" s="64"/>
      <c r="F12" s="64"/>
      <c r="G12" s="64"/>
      <c r="H12" s="64"/>
      <c r="I12" s="64"/>
      <c r="J12" s="81"/>
      <c r="K12" s="84"/>
      <c r="L12" s="87"/>
      <c r="M12" s="90"/>
      <c r="N12" s="93"/>
      <c r="O12" s="40">
        <f>IFERROR(K10/SUM(M10:N12),0)</f>
        <v>0.63404333333333329</v>
      </c>
      <c r="P12" s="13"/>
    </row>
    <row r="13" spans="1:21" x14ac:dyDescent="0.25">
      <c r="A13" s="56" t="str">
        <f ca="1">E1</f>
        <v>Nemes Márton</v>
      </c>
      <c r="B13" s="62" t="s">
        <v>43</v>
      </c>
      <c r="C13" s="62" t="s">
        <v>43</v>
      </c>
      <c r="D13" s="62"/>
      <c r="E13" s="59"/>
      <c r="F13" s="62" t="s">
        <v>59</v>
      </c>
      <c r="G13" s="62" t="s">
        <v>59</v>
      </c>
      <c r="H13" s="62" t="s">
        <v>60</v>
      </c>
      <c r="I13" s="62" t="s">
        <v>59</v>
      </c>
      <c r="J13" s="79" t="s">
        <v>57</v>
      </c>
      <c r="K13" s="82">
        <f t="shared" ref="K13" si="3">5*(COUNTIF(B13:J15,"5/0")+COUNTIF(B13:J15,"4/1")+COUNTIF(B13:J15,"3/2")+COUNTIF(B13:J15,"5/-"))+3*COUNTIF(B13:J15,"2/3")+2*COUNTIF(B13:J15,"1/4")+COUNTIF(B13:J15,"0/5")+0.01*L13+0.0001*(M13)</f>
        <v>28.042199999999998</v>
      </c>
      <c r="L13" s="85">
        <f>1*COUNTIF(B13:J15,"5/0")+1*COUNTIF(B13:J15,"4/1")+1*COUNTIF(B13:J15,"3/2")+1*COUNTIF(B13:J15,"5/-")+0*COUNTIF(B13:J15,"2/3")+0*COUNTIF(B13:J15,"1/4")+0*COUNTIF(B13:J15,"0/5")</f>
        <v>4</v>
      </c>
      <c r="M13" s="88">
        <f>5*COUNTIF(B13:J15,"5/0")+4*COUNTIF(B13:J15,"4/1")+3*COUNTIF(B13:J15,"3/2")+5*COUNTIF(B13:J15,"5/-")+2*COUNTIF(B13:J15,"2/3")+1*COUNTIF(B13:J15,"1/4")+0*COUNTIF(B13:J15,"0/5")</f>
        <v>22</v>
      </c>
      <c r="N13" s="91">
        <f>0*COUNTIF(B13:J15,"5/0")+1*COUNTIF(B13:J15,"4/1")+2*COUNTIF(B13:J15,"3/2")+3*COUNTIF(B13:J15,"2/3")+4*COUNTIF(B13:J15,"1/4")+5*COUNTIF(B13:J15,"0/5")+5*COUNTIF(B13:J15,"-/5")</f>
        <v>13</v>
      </c>
      <c r="O13" s="77">
        <f>RANK(K13,K$4:K$30)</f>
        <v>5</v>
      </c>
      <c r="P13" s="13"/>
    </row>
    <row r="14" spans="1:21" x14ac:dyDescent="0.25">
      <c r="A14" s="57"/>
      <c r="B14" s="63"/>
      <c r="C14" s="63"/>
      <c r="D14" s="63"/>
      <c r="E14" s="60"/>
      <c r="F14" s="63"/>
      <c r="G14" s="63"/>
      <c r="H14" s="63"/>
      <c r="I14" s="63"/>
      <c r="J14" s="80"/>
      <c r="K14" s="83"/>
      <c r="L14" s="86"/>
      <c r="M14" s="89"/>
      <c r="N14" s="92"/>
      <c r="O14" s="78"/>
      <c r="P14" s="5"/>
      <c r="R14" s="9"/>
      <c r="T14" s="26"/>
      <c r="U14" s="26"/>
    </row>
    <row r="15" spans="1:21" x14ac:dyDescent="0.25">
      <c r="A15" s="58"/>
      <c r="B15" s="64"/>
      <c r="C15" s="64"/>
      <c r="D15" s="64"/>
      <c r="E15" s="61"/>
      <c r="F15" s="64"/>
      <c r="G15" s="64"/>
      <c r="H15" s="64"/>
      <c r="I15" s="64"/>
      <c r="J15" s="81"/>
      <c r="K15" s="84"/>
      <c r="L15" s="87"/>
      <c r="M15" s="90"/>
      <c r="N15" s="93"/>
      <c r="O15" s="40">
        <f>IFERROR(K13/SUM(M13:N15),0)</f>
        <v>0.80120571428571419</v>
      </c>
      <c r="P15" s="13"/>
    </row>
    <row r="16" spans="1:21" x14ac:dyDescent="0.25">
      <c r="A16" s="56" t="str">
        <f ca="1">F1</f>
        <v>Potoczky András</v>
      </c>
      <c r="B16" s="62" t="s">
        <v>42</v>
      </c>
      <c r="C16" s="62" t="s">
        <v>42</v>
      </c>
      <c r="D16" s="62" t="s">
        <v>43</v>
      </c>
      <c r="E16" s="62" t="s">
        <v>60</v>
      </c>
      <c r="F16" s="59"/>
      <c r="G16" s="62" t="s">
        <v>60</v>
      </c>
      <c r="H16" s="62" t="s">
        <v>56</v>
      </c>
      <c r="I16" s="62" t="s">
        <v>60</v>
      </c>
      <c r="J16" s="79" t="s">
        <v>57</v>
      </c>
      <c r="K16" s="82">
        <f t="shared" ref="K16" si="4">5*(COUNTIF(B16:J18,"5/0")+COUNTIF(B16:J18,"4/1")+COUNTIF(B16:J18,"3/2")+COUNTIF(B16:J18,"5/-"))+3*COUNTIF(B16:J18,"2/3")+2*COUNTIF(B16:J18,"1/4")+COUNTIF(B16:J18,"0/5")+0.01*L16+0.0001*(M16)</f>
        <v>25.031600000000001</v>
      </c>
      <c r="L16" s="85">
        <f>1*COUNTIF(B16:J18,"5/0")+1*COUNTIF(B16:J18,"4/1")+1*COUNTIF(B16:J18,"3/2")+1*COUNTIF(B16:J18,"5/-")+0*COUNTIF(B16:J18,"2/3")+0*COUNTIF(B16:J18,"1/4")+0*COUNTIF(B16:J18,"0/5")</f>
        <v>3</v>
      </c>
      <c r="M16" s="88">
        <f>5*COUNTIF(B16:J18,"5/0")+4*COUNTIF(B16:J18,"4/1")+3*COUNTIF(B16:J18,"3/2")+5*COUNTIF(B16:J18,"5/-")+2*COUNTIF(B16:J18,"2/3")+1*COUNTIF(B16:J18,"1/4")+0*COUNTIF(B16:J18,"0/5")</f>
        <v>16</v>
      </c>
      <c r="N16" s="91">
        <f>0*COUNTIF(B16:J18,"5/0")+1*COUNTIF(B16:J18,"4/1")+2*COUNTIF(B16:J18,"3/2")+3*COUNTIF(B16:J18,"2/3")+4*COUNTIF(B16:J18,"1/4")+5*COUNTIF(B16:J18,"0/5")+5*COUNTIF(B16:J18,"-/5")</f>
        <v>24</v>
      </c>
      <c r="O16" s="77">
        <f>RANK(K16,K$4:K$30)</f>
        <v>6</v>
      </c>
      <c r="P16" s="13"/>
    </row>
    <row r="17" spans="1:20" x14ac:dyDescent="0.25">
      <c r="A17" s="57"/>
      <c r="B17" s="63"/>
      <c r="C17" s="63"/>
      <c r="D17" s="63"/>
      <c r="E17" s="63"/>
      <c r="F17" s="60"/>
      <c r="G17" s="63"/>
      <c r="H17" s="63"/>
      <c r="I17" s="63"/>
      <c r="J17" s="80"/>
      <c r="K17" s="83"/>
      <c r="L17" s="86"/>
      <c r="M17" s="89"/>
      <c r="N17" s="92"/>
      <c r="O17" s="78"/>
      <c r="P17" s="5"/>
    </row>
    <row r="18" spans="1:20" x14ac:dyDescent="0.25">
      <c r="A18" s="58"/>
      <c r="B18" s="64"/>
      <c r="C18" s="64"/>
      <c r="D18" s="64"/>
      <c r="E18" s="64"/>
      <c r="F18" s="61"/>
      <c r="G18" s="64"/>
      <c r="H18" s="64"/>
      <c r="I18" s="64"/>
      <c r="J18" s="81"/>
      <c r="K18" s="84"/>
      <c r="L18" s="87"/>
      <c r="M18" s="90"/>
      <c r="N18" s="93"/>
      <c r="O18" s="40">
        <f>IFERROR(K16/SUM(M16:N18),0)</f>
        <v>0.62579000000000007</v>
      </c>
      <c r="P18" s="13"/>
    </row>
    <row r="19" spans="1:20" x14ac:dyDescent="0.25">
      <c r="A19" s="56" t="str">
        <f ca="1">G1</f>
        <v>Soós Gábor</v>
      </c>
      <c r="B19" s="62" t="s">
        <v>59</v>
      </c>
      <c r="C19" s="62" t="s">
        <v>42</v>
      </c>
      <c r="D19" s="62" t="s">
        <v>59</v>
      </c>
      <c r="E19" s="62" t="s">
        <v>60</v>
      </c>
      <c r="F19" s="62" t="s">
        <v>59</v>
      </c>
      <c r="G19" s="59"/>
      <c r="H19" s="62" t="s">
        <v>43</v>
      </c>
      <c r="I19" s="62" t="s">
        <v>42</v>
      </c>
      <c r="J19" s="79" t="s">
        <v>57</v>
      </c>
      <c r="K19" s="82">
        <f t="shared" ref="K19" si="5">5*(COUNTIF(B19:J21,"5/0")+COUNTIF(B19:J21,"4/1")+COUNTIF(B19:J21,"3/2")+COUNTIF(B19:J21,"5/-"))+3*COUNTIF(B19:J21,"2/3")+2*COUNTIF(B19:J21,"1/4")+COUNTIF(B19:J21,"0/5")+0.01*L19+0.0001*(M19)</f>
        <v>35.062600000000003</v>
      </c>
      <c r="L19" s="85">
        <f>1*COUNTIF(B19:J21,"5/0")+1*COUNTIF(B19:J21,"4/1")+1*COUNTIF(B19:J21,"3/2")+1*COUNTIF(B19:J21,"5/-")+0*COUNTIF(B19:J21,"2/3")+0*COUNTIF(B19:J21,"1/4")+0*COUNTIF(B19:J21,"0/5")</f>
        <v>6</v>
      </c>
      <c r="M19" s="88">
        <f>5*COUNTIF(B19:J21,"5/0")+4*COUNTIF(B19:J21,"4/1")+3*COUNTIF(B19:J21,"3/2")+5*COUNTIF(B19:J21,"5/-")+2*COUNTIF(B19:J21,"2/3")+1*COUNTIF(B19:J21,"1/4")+0*COUNTIF(B19:J21,"0/5")</f>
        <v>26</v>
      </c>
      <c r="N19" s="91">
        <f>0*COUNTIF(B19:J21,"5/0")+1*COUNTIF(B19:J21,"4/1")+2*COUNTIF(B19:J21,"3/2")+3*COUNTIF(B19:J21,"2/3")+4*COUNTIF(B19:J21,"1/4")+5*COUNTIF(B19:J21,"0/5")+5*COUNTIF(B19:J21,"-/5")</f>
        <v>14</v>
      </c>
      <c r="O19" s="77">
        <f>RANK(K19,K$4:K$30)</f>
        <v>3</v>
      </c>
      <c r="P19" s="13"/>
      <c r="R19" s="6"/>
    </row>
    <row r="20" spans="1:20" x14ac:dyDescent="0.25">
      <c r="A20" s="57"/>
      <c r="B20" s="63"/>
      <c r="C20" s="63"/>
      <c r="D20" s="63"/>
      <c r="E20" s="63"/>
      <c r="F20" s="63"/>
      <c r="G20" s="60"/>
      <c r="H20" s="63"/>
      <c r="I20" s="63"/>
      <c r="J20" s="80"/>
      <c r="K20" s="83"/>
      <c r="L20" s="86"/>
      <c r="M20" s="89"/>
      <c r="N20" s="92"/>
      <c r="O20" s="78"/>
      <c r="P20" s="2"/>
      <c r="R20" s="6"/>
    </row>
    <row r="21" spans="1:20" x14ac:dyDescent="0.25">
      <c r="A21" s="58"/>
      <c r="B21" s="64"/>
      <c r="C21" s="64"/>
      <c r="D21" s="64"/>
      <c r="E21" s="64"/>
      <c r="F21" s="64"/>
      <c r="G21" s="61"/>
      <c r="H21" s="64"/>
      <c r="I21" s="64"/>
      <c r="J21" s="81"/>
      <c r="K21" s="84"/>
      <c r="L21" s="87"/>
      <c r="M21" s="90"/>
      <c r="N21" s="93"/>
      <c r="O21" s="40">
        <f>IFERROR(K19/SUM(M19:N21),0)</f>
        <v>0.87656500000000004</v>
      </c>
      <c r="P21" s="13"/>
    </row>
    <row r="22" spans="1:20" x14ac:dyDescent="0.25">
      <c r="A22" s="56" t="str">
        <f ca="1">H1</f>
        <v>Szalántzy Kolos</v>
      </c>
      <c r="B22" s="62" t="s">
        <v>55</v>
      </c>
      <c r="C22" s="62" t="s">
        <v>43</v>
      </c>
      <c r="D22" s="62" t="s">
        <v>42</v>
      </c>
      <c r="E22" s="62" t="s">
        <v>59</v>
      </c>
      <c r="F22" s="62" t="s">
        <v>55</v>
      </c>
      <c r="G22" s="62" t="s">
        <v>42</v>
      </c>
      <c r="H22" s="59"/>
      <c r="I22" s="62" t="s">
        <v>43</v>
      </c>
      <c r="J22" s="79" t="s">
        <v>57</v>
      </c>
      <c r="K22" s="82">
        <f t="shared" ref="K22" si="6">5*(COUNTIF(B22:J24,"5/0")+COUNTIF(B22:J24,"4/1")+COUNTIF(B22:J24,"3/2")+COUNTIF(B22:J24,"5/-"))+3*COUNTIF(B22:J24,"2/3")+2*COUNTIF(B22:J24,"1/4")+COUNTIF(B22:J24,"0/5")+0.01*L22+0.0001*(M22)</f>
        <v>36.062899999999999</v>
      </c>
      <c r="L22" s="85">
        <f>1*COUNTIF(B22:J24,"5/0")+1*COUNTIF(B22:J24,"4/1")+1*COUNTIF(B22:J24,"3/2")+1*COUNTIF(B22:J24,"5/-")+0*COUNTIF(B22:J24,"2/3")+0*COUNTIF(B22:J24,"1/4")+0*COUNTIF(B22:J24,"0/5")</f>
        <v>6</v>
      </c>
      <c r="M22" s="88">
        <f>5*COUNTIF(B22:J24,"5/0")+4*COUNTIF(B22:J24,"4/1")+3*COUNTIF(B22:J24,"3/2")+5*COUNTIF(B22:J24,"5/-")+2*COUNTIF(B22:J24,"2/3")+1*COUNTIF(B22:J24,"1/4")+0*COUNTIF(B22:J24,"0/5")</f>
        <v>29</v>
      </c>
      <c r="N22" s="91">
        <f>0*COUNTIF(B22:J24,"5/0")+1*COUNTIF(B22:J24,"4/1")+2*COUNTIF(B22:J24,"3/2")+3*COUNTIF(B22:J24,"2/3")+4*COUNTIF(B22:J24,"1/4")+5*COUNTIF(B22:J24,"0/5")+5*COUNTIF(B22:J24,"-/5")</f>
        <v>11</v>
      </c>
      <c r="O22" s="77">
        <f>RANK(K22,K$4:K$30)</f>
        <v>1</v>
      </c>
      <c r="P22" s="13"/>
    </row>
    <row r="23" spans="1:20" x14ac:dyDescent="0.25">
      <c r="A23" s="57"/>
      <c r="B23" s="63"/>
      <c r="C23" s="63"/>
      <c r="D23" s="63"/>
      <c r="E23" s="63"/>
      <c r="F23" s="63"/>
      <c r="G23" s="63"/>
      <c r="H23" s="60"/>
      <c r="I23" s="63"/>
      <c r="J23" s="80"/>
      <c r="K23" s="83"/>
      <c r="L23" s="86"/>
      <c r="M23" s="89"/>
      <c r="N23" s="92"/>
      <c r="O23" s="78"/>
      <c r="P23" s="2"/>
      <c r="R23" s="10"/>
      <c r="T23" s="4"/>
    </row>
    <row r="24" spans="1:20" x14ac:dyDescent="0.25">
      <c r="A24" s="58"/>
      <c r="B24" s="64"/>
      <c r="C24" s="64"/>
      <c r="D24" s="64"/>
      <c r="E24" s="64"/>
      <c r="F24" s="64"/>
      <c r="G24" s="64"/>
      <c r="H24" s="61"/>
      <c r="I24" s="64"/>
      <c r="J24" s="81"/>
      <c r="K24" s="84"/>
      <c r="L24" s="87"/>
      <c r="M24" s="90"/>
      <c r="N24" s="93"/>
      <c r="O24" s="40">
        <f>IFERROR(K22/SUM(M22:N24),0)</f>
        <v>0.9015725</v>
      </c>
      <c r="P24" s="13"/>
    </row>
    <row r="25" spans="1:20" x14ac:dyDescent="0.25">
      <c r="A25" s="56" t="str">
        <f ca="1">I1</f>
        <v>Vajda Bertalan</v>
      </c>
      <c r="B25" s="62" t="s">
        <v>43</v>
      </c>
      <c r="C25" s="62" t="s">
        <v>60</v>
      </c>
      <c r="D25" s="62" t="s">
        <v>42</v>
      </c>
      <c r="E25" s="62" t="s">
        <v>60</v>
      </c>
      <c r="F25" s="62" t="s">
        <v>59</v>
      </c>
      <c r="G25" s="62" t="s">
        <v>43</v>
      </c>
      <c r="H25" s="62" t="s">
        <v>42</v>
      </c>
      <c r="I25" s="59"/>
      <c r="J25" s="79" t="s">
        <v>57</v>
      </c>
      <c r="K25" s="82">
        <f t="shared" ref="K25" si="7">5*(COUNTIF(B25:J27,"5/0")+COUNTIF(B25:J27,"4/1")+COUNTIF(B25:J27,"3/2")+COUNTIF(B25:J27,"5/-"))+3*COUNTIF(B25:J27,"2/3")+2*COUNTIF(B25:J27,"1/4")+COUNTIF(B25:J27,"0/5")+0.01*L25+0.0001*(M25)</f>
        <v>30.042099999999998</v>
      </c>
      <c r="L25" s="85">
        <f>1*COUNTIF(B25:J27,"5/0")+1*COUNTIF(B25:J27,"4/1")+1*COUNTIF(B25:J27,"3/2")+1*COUNTIF(B25:J27,"5/-")+0*COUNTIF(B25:J27,"2/3")+0*COUNTIF(B25:J27,"1/4")+0*COUNTIF(B25:J27,"0/5")</f>
        <v>4</v>
      </c>
      <c r="M25" s="88">
        <f>5*COUNTIF(B25:J27,"5/0")+4*COUNTIF(B25:J27,"4/1")+3*COUNTIF(B25:J27,"3/2")+5*COUNTIF(B25:J27,"5/-")+2*COUNTIF(B25:J27,"2/3")+1*COUNTIF(B25:J27,"1/4")+0*COUNTIF(B25:J27,"0/5")</f>
        <v>21</v>
      </c>
      <c r="N25" s="91">
        <f>0*COUNTIF(B25:J27,"5/0")+1*COUNTIF(B25:J27,"4/1")+2*COUNTIF(B25:J27,"3/2")+3*COUNTIF(B25:J27,"2/3")+4*COUNTIF(B25:J27,"1/4")+5*COUNTIF(B25:J27,"0/5")+5*COUNTIF(B25:J27,"-/5")</f>
        <v>19</v>
      </c>
      <c r="O25" s="77">
        <f>RANK(K25,K$4:K$30)</f>
        <v>4</v>
      </c>
      <c r="P25" s="13"/>
    </row>
    <row r="26" spans="1:20" x14ac:dyDescent="0.25">
      <c r="A26" s="57"/>
      <c r="B26" s="63"/>
      <c r="C26" s="63"/>
      <c r="D26" s="63"/>
      <c r="E26" s="63"/>
      <c r="F26" s="63"/>
      <c r="G26" s="63"/>
      <c r="H26" s="63"/>
      <c r="I26" s="60"/>
      <c r="J26" s="80"/>
      <c r="K26" s="83"/>
      <c r="L26" s="86"/>
      <c r="M26" s="89"/>
      <c r="N26" s="92"/>
      <c r="O26" s="78"/>
      <c r="P26" s="3"/>
    </row>
    <row r="27" spans="1:20" x14ac:dyDescent="0.25">
      <c r="A27" s="58"/>
      <c r="B27" s="64"/>
      <c r="C27" s="64"/>
      <c r="D27" s="64"/>
      <c r="E27" s="64"/>
      <c r="F27" s="64"/>
      <c r="G27" s="64"/>
      <c r="H27" s="64"/>
      <c r="I27" s="61"/>
      <c r="J27" s="81"/>
      <c r="K27" s="84"/>
      <c r="L27" s="87"/>
      <c r="M27" s="90"/>
      <c r="N27" s="93"/>
      <c r="O27" s="40">
        <f>IFERROR(K25/SUM(M25:N27),0)</f>
        <v>0.7510524999999999</v>
      </c>
      <c r="P27" s="13"/>
    </row>
    <row r="28" spans="1:20" ht="15" customHeight="1" x14ac:dyDescent="0.25">
      <c r="A28" s="56" t="str">
        <f ca="1">J1</f>
        <v>Wiandt András</v>
      </c>
      <c r="B28" s="62" t="s">
        <v>58</v>
      </c>
      <c r="C28" s="62" t="s">
        <v>58</v>
      </c>
      <c r="D28" s="62" t="s">
        <v>58</v>
      </c>
      <c r="E28" s="62" t="s">
        <v>58</v>
      </c>
      <c r="F28" s="62" t="s">
        <v>58</v>
      </c>
      <c r="G28" s="62" t="s">
        <v>58</v>
      </c>
      <c r="H28" s="62" t="s">
        <v>58</v>
      </c>
      <c r="I28" s="62" t="s">
        <v>58</v>
      </c>
      <c r="J28" s="59"/>
      <c r="K28" s="82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85">
        <f>1*COUNTIF(B28:J30,"5/0")+1*COUNTIF(B28:J30,"4/1")+1*COUNTIF(B28:J30,"3/2")+1*COUNTIF(B28:J30,"5/-")+0*COUNTIF(B28:J30,"2/3")+0*COUNTIF(B28:J30,"1/4")+0*COUNTIF(B28:J30,"0/5")</f>
        <v>0</v>
      </c>
      <c r="M28" s="88">
        <f>5*COUNTIF(B28:J30,"5/0")+4*COUNTIF(B28:J30,"4/1")+3*COUNTIF(B28:J30,"3/2")+5*COUNTIF(B28:J30,"5/-")+2*COUNTIF(B28:J30,"2/3")+1*COUNTIF(B28:J30,"1/4")+0*COUNTIF(B28:J30,"0/5")</f>
        <v>0</v>
      </c>
      <c r="N28" s="91">
        <f>0*COUNTIF(B28:J30,"5/0")+1*COUNTIF(B28:J30,"4/1")+2*COUNTIF(B28:J30,"3/2")+3*COUNTIF(B28:J30,"2/3")+4*COUNTIF(B28:J30,"1/4")+5*COUNTIF(B28:J30,"0/5")+5*COUNTIF(B28:J30,"-/5")</f>
        <v>40</v>
      </c>
      <c r="O28" s="77">
        <f>RANK(K28,K$4:K$30)</f>
        <v>9</v>
      </c>
      <c r="P28" s="13"/>
    </row>
    <row r="29" spans="1:20" ht="15" customHeight="1" x14ac:dyDescent="0.25">
      <c r="A29" s="57"/>
      <c r="B29" s="63"/>
      <c r="C29" s="63"/>
      <c r="D29" s="63"/>
      <c r="E29" s="63"/>
      <c r="F29" s="63"/>
      <c r="G29" s="63"/>
      <c r="H29" s="63"/>
      <c r="I29" s="63"/>
      <c r="J29" s="60"/>
      <c r="K29" s="83"/>
      <c r="L29" s="86"/>
      <c r="M29" s="89"/>
      <c r="N29" s="92"/>
      <c r="O29" s="78"/>
      <c r="P29" s="3"/>
    </row>
    <row r="30" spans="1:20" ht="15" customHeight="1" x14ac:dyDescent="0.25">
      <c r="A30" s="58"/>
      <c r="B30" s="64"/>
      <c r="C30" s="64"/>
      <c r="D30" s="64"/>
      <c r="E30" s="64"/>
      <c r="F30" s="64"/>
      <c r="G30" s="64"/>
      <c r="H30" s="64"/>
      <c r="I30" s="64"/>
      <c r="J30" s="61"/>
      <c r="K30" s="84"/>
      <c r="L30" s="87"/>
      <c r="M30" s="90"/>
      <c r="N30" s="93"/>
      <c r="O30" s="40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7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16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E19" sqref="E19:E21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7"/>
      <c r="B1" s="56" t="str">
        <f t="shared" ref="B1:J1" ca="1" si="0">VLOOKUP(CONCATENATE(LEFT($A$2,1),COLUMN()-1),nevezettek,3,FALSE)</f>
        <v>Bógyi Attila</v>
      </c>
      <c r="C1" s="56" t="str">
        <f t="shared" ca="1" si="0"/>
        <v>Kovács Balázs</v>
      </c>
      <c r="D1" s="56" t="str">
        <f t="shared" ca="1" si="0"/>
        <v>Németh Szabolcs</v>
      </c>
      <c r="E1" s="56" t="str">
        <f t="shared" ca="1" si="0"/>
        <v>Richter Pál</v>
      </c>
      <c r="F1" s="56" t="str">
        <f t="shared" ca="1" si="0"/>
        <v>Szöllösi Imre</v>
      </c>
      <c r="G1" s="56" t="str">
        <f t="shared" ca="1" si="0"/>
        <v>Tasnádi Attila</v>
      </c>
      <c r="H1" s="56" t="str">
        <f t="shared" ca="1" si="0"/>
        <v>Theisz János</v>
      </c>
      <c r="I1" s="56" t="str">
        <f t="shared" ca="1" si="0"/>
        <v>Varga Balázs</v>
      </c>
      <c r="J1" s="65" t="str">
        <f t="shared" ca="1" si="0"/>
        <v>Vibostyok Sándor</v>
      </c>
      <c r="K1" s="68" t="s">
        <v>27</v>
      </c>
      <c r="L1" s="71" t="s">
        <v>40</v>
      </c>
      <c r="M1" s="74" t="s">
        <v>39</v>
      </c>
      <c r="N1" s="50" t="s">
        <v>44</v>
      </c>
      <c r="O1" s="53" t="s">
        <v>77</v>
      </c>
      <c r="P1" s="7"/>
    </row>
    <row r="2" spans="1:21" x14ac:dyDescent="0.25">
      <c r="A2" s="28" t="str">
        <f ca="1">RIGHT(CELL("filename",A1),6)</f>
        <v>B liga</v>
      </c>
      <c r="B2" s="57"/>
      <c r="C2" s="57"/>
      <c r="D2" s="57"/>
      <c r="E2" s="57"/>
      <c r="F2" s="57"/>
      <c r="G2" s="57"/>
      <c r="H2" s="57"/>
      <c r="I2" s="57"/>
      <c r="J2" s="66"/>
      <c r="K2" s="69"/>
      <c r="L2" s="72"/>
      <c r="M2" s="75"/>
      <c r="N2" s="51"/>
      <c r="O2" s="54"/>
      <c r="P2" s="7"/>
      <c r="Q2" s="30"/>
    </row>
    <row r="3" spans="1:21" x14ac:dyDescent="0.25">
      <c r="A3" s="29">
        <f ca="1">COUNTIF(Elérhetőségek!D:D,LEFT(A2,1))</f>
        <v>9</v>
      </c>
      <c r="B3" s="58"/>
      <c r="C3" s="58"/>
      <c r="D3" s="58"/>
      <c r="E3" s="58"/>
      <c r="F3" s="58"/>
      <c r="G3" s="58"/>
      <c r="H3" s="58"/>
      <c r="I3" s="58"/>
      <c r="J3" s="67"/>
      <c r="K3" s="70"/>
      <c r="L3" s="73"/>
      <c r="M3" s="76"/>
      <c r="N3" s="52"/>
      <c r="O3" s="55"/>
      <c r="P3" s="7"/>
      <c r="Q3" s="31"/>
    </row>
    <row r="4" spans="1:21" ht="15" customHeight="1" x14ac:dyDescent="0.25">
      <c r="A4" s="56" t="str">
        <f ca="1">B1</f>
        <v>Bógyi Attila</v>
      </c>
      <c r="B4" s="59"/>
      <c r="C4" s="62" t="s">
        <v>59</v>
      </c>
      <c r="D4" s="62" t="s">
        <v>43</v>
      </c>
      <c r="E4" s="62" t="s">
        <v>42</v>
      </c>
      <c r="F4" s="62" t="s">
        <v>42</v>
      </c>
      <c r="G4" s="62" t="s">
        <v>42</v>
      </c>
      <c r="H4" s="62" t="s">
        <v>59</v>
      </c>
      <c r="I4" s="62" t="s">
        <v>42</v>
      </c>
      <c r="J4" s="79" t="s">
        <v>59</v>
      </c>
      <c r="K4" s="82">
        <f>5*(COUNTIF(B4:J6,"5/0")+COUNTIF(B4:J6,"4/1")+COUNTIF(B4:J6,"3/2")+COUNTIF(B4:J6,"5/-"))+3*COUNTIF(B4:J6,"2/3")+2*COUNTIF(B4:J6,"1/4")+COUNTIF(B4:J6,"0/5")+0.01*L4+0.0001*(M4)</f>
        <v>38.072600000000001</v>
      </c>
      <c r="L4" s="85">
        <f>1*COUNTIF(B4:J6,"5/0")+1*COUNTIF(B4:J6,"4/1")+1*COUNTIF(B4:J6,"3/2")+1*COUNTIF(B4:J6,"5/-")+0*COUNTIF(B4:J6,"2/3")+0*COUNTIF(B4:J6,"1/4")+0*COUNTIF(B4:J6,"0/5")</f>
        <v>7</v>
      </c>
      <c r="M4" s="88">
        <f>5*COUNTIF(B4:J6,"5/0")+4*COUNTIF(B4:J6,"4/1")+3*COUNTIF(B4:J6,"3/2")+5*COUNTIF(B4:J6,"5/-")+2*COUNTIF(B4:J6,"2/3")+1*COUNTIF(B4:J6,"1/4")+0*COUNTIF(B4:J6,"0/5")</f>
        <v>26</v>
      </c>
      <c r="N4" s="91">
        <f>0*COUNTIF(B4:J6,"5/0")+1*COUNTIF(B4:J6,"4/1")+2*COUNTIF(B4:J6,"3/2")+3*COUNTIF(B4:J6,"2/3")+4*COUNTIF(B4:J6,"1/4")+5*COUNTIF(B4:J6,"0/5")+5*COUNTIF(B4:J6,"-/5")</f>
        <v>14</v>
      </c>
      <c r="O4" s="77">
        <f>RANK(K4,K$4:K$30)</f>
        <v>1</v>
      </c>
      <c r="P4" s="12"/>
    </row>
    <row r="5" spans="1:21" x14ac:dyDescent="0.25">
      <c r="A5" s="57"/>
      <c r="B5" s="60"/>
      <c r="C5" s="63"/>
      <c r="D5" s="63"/>
      <c r="E5" s="63"/>
      <c r="F5" s="63"/>
      <c r="G5" s="63"/>
      <c r="H5" s="63"/>
      <c r="I5" s="63"/>
      <c r="J5" s="80"/>
      <c r="K5" s="83"/>
      <c r="L5" s="86"/>
      <c r="M5" s="89"/>
      <c r="N5" s="92"/>
      <c r="O5" s="78"/>
      <c r="P5" s="5"/>
      <c r="T5" s="26"/>
      <c r="U5" s="26"/>
    </row>
    <row r="6" spans="1:21" x14ac:dyDescent="0.25">
      <c r="A6" s="58"/>
      <c r="B6" s="61"/>
      <c r="C6" s="64"/>
      <c r="D6" s="64"/>
      <c r="E6" s="64"/>
      <c r="F6" s="64"/>
      <c r="G6" s="64"/>
      <c r="H6" s="64"/>
      <c r="I6" s="64"/>
      <c r="J6" s="81"/>
      <c r="K6" s="84"/>
      <c r="L6" s="87"/>
      <c r="M6" s="90"/>
      <c r="N6" s="93"/>
      <c r="O6" s="40">
        <f>IFERROR(K4/SUM(M4:N6),0)</f>
        <v>0.95181500000000008</v>
      </c>
      <c r="P6" s="13"/>
    </row>
    <row r="7" spans="1:21" x14ac:dyDescent="0.25">
      <c r="A7" s="56" t="str">
        <f ca="1">C1</f>
        <v>Kovács Balázs</v>
      </c>
      <c r="B7" s="62" t="s">
        <v>60</v>
      </c>
      <c r="C7" s="59"/>
      <c r="D7" s="62" t="s">
        <v>42</v>
      </c>
      <c r="E7" s="62" t="s">
        <v>42</v>
      </c>
      <c r="F7" s="62" t="s">
        <v>42</v>
      </c>
      <c r="G7" s="62" t="s">
        <v>42</v>
      </c>
      <c r="H7" s="62" t="s">
        <v>59</v>
      </c>
      <c r="I7" s="62" t="s">
        <v>42</v>
      </c>
      <c r="J7" s="79" t="s">
        <v>42</v>
      </c>
      <c r="K7" s="82">
        <f t="shared" ref="K7" si="1">5*(COUNTIF(B7:J9,"5/0")+COUNTIF(B7:J9,"4/1")+COUNTIF(B7:J9,"3/2")+COUNTIF(B7:J9,"5/-"))+3*COUNTIF(B7:J9,"2/3")+2*COUNTIF(B7:J9,"1/4")+COUNTIF(B7:J9,"0/5")+0.01*L7+0.0001*(M7)</f>
        <v>37.072299999999998</v>
      </c>
      <c r="L7" s="85">
        <f>1*COUNTIF(B7:J9,"5/0")+1*COUNTIF(B7:J9,"4/1")+1*COUNTIF(B7:J9,"3/2")+1*COUNTIF(B7:J9,"5/-")+0*COUNTIF(B7:J9,"2/3")+0*COUNTIF(B7:J9,"1/4")+0*COUNTIF(B7:J9,"0/5")</f>
        <v>7</v>
      </c>
      <c r="M7" s="88">
        <f>5*COUNTIF(B7:J9,"5/0")+4*COUNTIF(B7:J9,"4/1")+3*COUNTIF(B7:J9,"3/2")+5*COUNTIF(B7:J9,"5/-")+2*COUNTIF(B7:J9,"2/3")+1*COUNTIF(B7:J9,"1/4")+0*COUNTIF(B7:J9,"0/5")</f>
        <v>23</v>
      </c>
      <c r="N7" s="91">
        <f>0*COUNTIF(B7:J9,"5/0")+1*COUNTIF(B7:J9,"4/1")+2*COUNTIF(B7:J9,"3/2")+3*COUNTIF(B7:J9,"2/3")+4*COUNTIF(B7:J9,"1/4")+5*COUNTIF(B7:J9,"0/5")+5*COUNTIF(B7:J9,"-/5")</f>
        <v>17</v>
      </c>
      <c r="O7" s="77">
        <f>RANK(K7,K$4:K$30)</f>
        <v>2</v>
      </c>
      <c r="P7" s="13"/>
      <c r="R7" s="6"/>
    </row>
    <row r="8" spans="1:21" x14ac:dyDescent="0.25">
      <c r="A8" s="57"/>
      <c r="B8" s="63"/>
      <c r="C8" s="60"/>
      <c r="D8" s="63"/>
      <c r="E8" s="63"/>
      <c r="F8" s="63"/>
      <c r="G8" s="63"/>
      <c r="H8" s="63"/>
      <c r="I8" s="63"/>
      <c r="J8" s="80"/>
      <c r="K8" s="83"/>
      <c r="L8" s="86"/>
      <c r="M8" s="89"/>
      <c r="N8" s="92"/>
      <c r="O8" s="78"/>
      <c r="P8" s="3"/>
      <c r="R8" s="6"/>
      <c r="T8" s="26"/>
      <c r="U8" s="26"/>
    </row>
    <row r="9" spans="1:21" x14ac:dyDescent="0.25">
      <c r="A9" s="58"/>
      <c r="B9" s="64"/>
      <c r="C9" s="61"/>
      <c r="D9" s="64"/>
      <c r="E9" s="64"/>
      <c r="F9" s="64"/>
      <c r="G9" s="64"/>
      <c r="H9" s="64"/>
      <c r="I9" s="64"/>
      <c r="J9" s="81"/>
      <c r="K9" s="84"/>
      <c r="L9" s="87"/>
      <c r="M9" s="90"/>
      <c r="N9" s="93"/>
      <c r="O9" s="40">
        <f>IFERROR(K7/SUM(M7:N9),0)</f>
        <v>0.92680750000000001</v>
      </c>
      <c r="P9" s="13"/>
      <c r="R9" s="11"/>
    </row>
    <row r="10" spans="1:21" x14ac:dyDescent="0.25">
      <c r="A10" s="56" t="str">
        <f ca="1">D1</f>
        <v>Németh Szabolcs</v>
      </c>
      <c r="B10" s="62" t="s">
        <v>42</v>
      </c>
      <c r="C10" s="62" t="s">
        <v>43</v>
      </c>
      <c r="D10" s="59"/>
      <c r="E10" s="62" t="s">
        <v>43</v>
      </c>
      <c r="F10" s="62" t="s">
        <v>60</v>
      </c>
      <c r="G10" s="62" t="s">
        <v>43</v>
      </c>
      <c r="H10" s="62" t="s">
        <v>42</v>
      </c>
      <c r="I10" s="62" t="s">
        <v>59</v>
      </c>
      <c r="J10" s="79" t="s">
        <v>56</v>
      </c>
      <c r="K10" s="82">
        <f t="shared" ref="K10" si="2">5*(COUNTIF(B10:J12,"5/0")+COUNTIF(B10:J12,"4/1")+COUNTIF(B10:J12,"3/2")+COUNTIF(B10:J12,"5/-"))+3*COUNTIF(B10:J12,"2/3")+2*COUNTIF(B10:J12,"1/4")+COUNTIF(B10:J12,"0/5")+0.01*L10+0.0001*(M10)</f>
        <v>27.031700000000001</v>
      </c>
      <c r="L10" s="85">
        <f>1*COUNTIF(B10:J12,"5/0")+1*COUNTIF(B10:J12,"4/1")+1*COUNTIF(B10:J12,"3/2")+1*COUNTIF(B10:J12,"5/-")+0*COUNTIF(B10:J12,"2/3")+0*COUNTIF(B10:J12,"1/4")+0*COUNTIF(B10:J12,"0/5")</f>
        <v>3</v>
      </c>
      <c r="M10" s="88">
        <f>5*COUNTIF(B10:J12,"5/0")+4*COUNTIF(B10:J12,"4/1")+3*COUNTIF(B10:J12,"3/2")+5*COUNTIF(B10:J12,"5/-")+2*COUNTIF(B10:J12,"2/3")+1*COUNTIF(B10:J12,"1/4")+0*COUNTIF(B10:J12,"0/5")</f>
        <v>17</v>
      </c>
      <c r="N10" s="91">
        <f>0*COUNTIF(B10:J12,"5/0")+1*COUNTIF(B10:J12,"4/1")+2*COUNTIF(B10:J12,"3/2")+3*COUNTIF(B10:J12,"2/3")+4*COUNTIF(B10:J12,"1/4")+5*COUNTIF(B10:J12,"0/5")+5*COUNTIF(B10:J12,"-/5")</f>
        <v>23</v>
      </c>
      <c r="O10" s="77">
        <f>RANK(K10,K$4:K$30)</f>
        <v>5</v>
      </c>
      <c r="P10" s="13"/>
    </row>
    <row r="11" spans="1:21" x14ac:dyDescent="0.25">
      <c r="A11" s="57"/>
      <c r="B11" s="63"/>
      <c r="C11" s="63"/>
      <c r="D11" s="60"/>
      <c r="E11" s="63"/>
      <c r="F11" s="63"/>
      <c r="G11" s="63"/>
      <c r="H11" s="63"/>
      <c r="I11" s="63"/>
      <c r="J11" s="80"/>
      <c r="K11" s="83"/>
      <c r="L11" s="86"/>
      <c r="M11" s="89"/>
      <c r="N11" s="92"/>
      <c r="O11" s="78"/>
      <c r="P11" s="2"/>
      <c r="R11" s="9"/>
      <c r="S11" s="1"/>
    </row>
    <row r="12" spans="1:21" x14ac:dyDescent="0.25">
      <c r="A12" s="58"/>
      <c r="B12" s="64"/>
      <c r="C12" s="64"/>
      <c r="D12" s="61"/>
      <c r="E12" s="64"/>
      <c r="F12" s="64"/>
      <c r="G12" s="64"/>
      <c r="H12" s="64"/>
      <c r="I12" s="64"/>
      <c r="J12" s="81"/>
      <c r="K12" s="84"/>
      <c r="L12" s="87"/>
      <c r="M12" s="90"/>
      <c r="N12" s="93"/>
      <c r="O12" s="40">
        <f>IFERROR(K10/SUM(M10:N12),0)</f>
        <v>0.67579250000000002</v>
      </c>
      <c r="P12" s="13"/>
    </row>
    <row r="13" spans="1:21" x14ac:dyDescent="0.25">
      <c r="A13" s="56" t="str">
        <f ca="1">E1</f>
        <v>Richter Pál</v>
      </c>
      <c r="B13" s="62" t="s">
        <v>43</v>
      </c>
      <c r="C13" s="62" t="s">
        <v>43</v>
      </c>
      <c r="D13" s="62" t="s">
        <v>42</v>
      </c>
      <c r="E13" s="59"/>
      <c r="F13" s="62" t="s">
        <v>42</v>
      </c>
      <c r="G13" s="62" t="s">
        <v>59</v>
      </c>
      <c r="H13" s="62" t="s">
        <v>42</v>
      </c>
      <c r="I13" s="62" t="s">
        <v>59</v>
      </c>
      <c r="J13" s="79" t="s">
        <v>60</v>
      </c>
      <c r="K13" s="82">
        <f t="shared" ref="K13" si="3">5*(COUNTIF(B13:J15,"5/0")+COUNTIF(B13:J15,"4/1")+COUNTIF(B13:J15,"3/2")+COUNTIF(B13:J15,"5/-"))+3*COUNTIF(B13:J15,"2/3")+2*COUNTIF(B13:J15,"1/4")+COUNTIF(B13:J15,"0/5")+0.01*L13+0.0001*(M13)</f>
        <v>33.052199999999999</v>
      </c>
      <c r="L13" s="85">
        <f>1*COUNTIF(B13:J15,"5/0")+1*COUNTIF(B13:J15,"4/1")+1*COUNTIF(B13:J15,"3/2")+1*COUNTIF(B13:J15,"5/-")+0*COUNTIF(B13:J15,"2/3")+0*COUNTIF(B13:J15,"1/4")+0*COUNTIF(B13:J15,"0/5")</f>
        <v>5</v>
      </c>
      <c r="M13" s="88">
        <f>5*COUNTIF(B13:J15,"5/0")+4*COUNTIF(B13:J15,"4/1")+3*COUNTIF(B13:J15,"3/2")+5*COUNTIF(B13:J15,"5/-")+2*COUNTIF(B13:J15,"2/3")+1*COUNTIF(B13:J15,"1/4")+0*COUNTIF(B13:J15,"0/5")</f>
        <v>22</v>
      </c>
      <c r="N13" s="91">
        <f>0*COUNTIF(B13:J15,"5/0")+1*COUNTIF(B13:J15,"4/1")+2*COUNTIF(B13:J15,"3/2")+3*COUNTIF(B13:J15,"2/3")+4*COUNTIF(B13:J15,"1/4")+5*COUNTIF(B13:J15,"0/5")+5*COUNTIF(B13:J15,"-/5")</f>
        <v>18</v>
      </c>
      <c r="O13" s="77">
        <f>RANK(K13,K$4:K$30)</f>
        <v>4</v>
      </c>
      <c r="P13" s="13"/>
    </row>
    <row r="14" spans="1:21" x14ac:dyDescent="0.25">
      <c r="A14" s="57"/>
      <c r="B14" s="63"/>
      <c r="C14" s="63"/>
      <c r="D14" s="63"/>
      <c r="E14" s="60"/>
      <c r="F14" s="63"/>
      <c r="G14" s="63"/>
      <c r="H14" s="63"/>
      <c r="I14" s="63"/>
      <c r="J14" s="80"/>
      <c r="K14" s="83"/>
      <c r="L14" s="86"/>
      <c r="M14" s="89"/>
      <c r="N14" s="92"/>
      <c r="O14" s="78"/>
      <c r="P14" s="5"/>
      <c r="R14" s="9"/>
      <c r="T14" s="26"/>
      <c r="U14" s="26"/>
    </row>
    <row r="15" spans="1:21" x14ac:dyDescent="0.25">
      <c r="A15" s="58"/>
      <c r="B15" s="64"/>
      <c r="C15" s="64"/>
      <c r="D15" s="64"/>
      <c r="E15" s="61"/>
      <c r="F15" s="64"/>
      <c r="G15" s="64"/>
      <c r="H15" s="64"/>
      <c r="I15" s="64"/>
      <c r="J15" s="81"/>
      <c r="K15" s="84"/>
      <c r="L15" s="87"/>
      <c r="M15" s="90"/>
      <c r="N15" s="93"/>
      <c r="O15" s="40">
        <f>IFERROR(K13/SUM(M13:N15),0)</f>
        <v>0.82630499999999996</v>
      </c>
      <c r="P15" s="13"/>
    </row>
    <row r="16" spans="1:21" x14ac:dyDescent="0.25">
      <c r="A16" s="56" t="str">
        <f ca="1">F1</f>
        <v>Szöllösi Imre</v>
      </c>
      <c r="B16" s="62" t="s">
        <v>43</v>
      </c>
      <c r="C16" s="62" t="s">
        <v>43</v>
      </c>
      <c r="D16" s="62" t="s">
        <v>59</v>
      </c>
      <c r="E16" s="62" t="s">
        <v>43</v>
      </c>
      <c r="F16" s="59"/>
      <c r="G16" s="62"/>
      <c r="H16" s="62"/>
      <c r="I16" s="62"/>
      <c r="J16" s="79" t="s">
        <v>56</v>
      </c>
      <c r="K16" s="82">
        <f t="shared" ref="K16" si="4">5*(COUNTIF(B16:J18,"5/0")+COUNTIF(B16:J18,"4/1")+COUNTIF(B16:J18,"3/2")+COUNTIF(B16:J18,"5/-"))+3*COUNTIF(B16:J18,"2/3")+2*COUNTIF(B16:J18,"1/4")+COUNTIF(B16:J18,"0/5")+0.01*L16+0.0001*(M16)</f>
        <v>15.010999999999999</v>
      </c>
      <c r="L16" s="85">
        <f>1*COUNTIF(B16:J18,"5/0")+1*COUNTIF(B16:J18,"4/1")+1*COUNTIF(B16:J18,"3/2")+1*COUNTIF(B16:J18,"5/-")+0*COUNTIF(B16:J18,"2/3")+0*COUNTIF(B16:J18,"1/4")+0*COUNTIF(B16:J18,"0/5")</f>
        <v>1</v>
      </c>
      <c r="M16" s="88">
        <f>5*COUNTIF(B16:J18,"5/0")+4*COUNTIF(B16:J18,"4/1")+3*COUNTIF(B16:J18,"3/2")+5*COUNTIF(B16:J18,"5/-")+2*COUNTIF(B16:J18,"2/3")+1*COUNTIF(B16:J18,"1/4")+0*COUNTIF(B16:J18,"0/5")</f>
        <v>10</v>
      </c>
      <c r="N16" s="91">
        <f>0*COUNTIF(B16:J18,"5/0")+1*COUNTIF(B16:J18,"4/1")+2*COUNTIF(B16:J18,"3/2")+3*COUNTIF(B16:J18,"2/3")+4*COUNTIF(B16:J18,"1/4")+5*COUNTIF(B16:J18,"0/5")+5*COUNTIF(B16:J18,"-/5")</f>
        <v>15</v>
      </c>
      <c r="O16" s="77">
        <f>RANK(K16,K$4:K$30)</f>
        <v>9</v>
      </c>
      <c r="P16" s="13"/>
    </row>
    <row r="17" spans="1:20" x14ac:dyDescent="0.25">
      <c r="A17" s="57"/>
      <c r="B17" s="63"/>
      <c r="C17" s="63"/>
      <c r="D17" s="63"/>
      <c r="E17" s="63"/>
      <c r="F17" s="60"/>
      <c r="G17" s="63"/>
      <c r="H17" s="63"/>
      <c r="I17" s="63"/>
      <c r="J17" s="80"/>
      <c r="K17" s="83"/>
      <c r="L17" s="86"/>
      <c r="M17" s="89"/>
      <c r="N17" s="92"/>
      <c r="O17" s="78"/>
      <c r="P17" s="5"/>
    </row>
    <row r="18" spans="1:20" x14ac:dyDescent="0.25">
      <c r="A18" s="58"/>
      <c r="B18" s="64"/>
      <c r="C18" s="64"/>
      <c r="D18" s="64"/>
      <c r="E18" s="64"/>
      <c r="F18" s="61"/>
      <c r="G18" s="64"/>
      <c r="H18" s="64"/>
      <c r="I18" s="64"/>
      <c r="J18" s="81"/>
      <c r="K18" s="84"/>
      <c r="L18" s="87"/>
      <c r="M18" s="90"/>
      <c r="N18" s="93"/>
      <c r="O18" s="40">
        <f>IFERROR(K16/SUM(M16:N18),0)</f>
        <v>0.60043999999999997</v>
      </c>
      <c r="P18" s="13"/>
    </row>
    <row r="19" spans="1:20" x14ac:dyDescent="0.25">
      <c r="A19" s="56" t="str">
        <f ca="1">G1</f>
        <v>Tasnádi Attila</v>
      </c>
      <c r="B19" s="62" t="s">
        <v>43</v>
      </c>
      <c r="C19" s="62" t="s">
        <v>43</v>
      </c>
      <c r="D19" s="62" t="s">
        <v>42</v>
      </c>
      <c r="E19" s="62" t="s">
        <v>60</v>
      </c>
      <c r="F19" s="62"/>
      <c r="G19" s="59"/>
      <c r="H19" s="62" t="s">
        <v>60</v>
      </c>
      <c r="I19" s="62" t="s">
        <v>42</v>
      </c>
      <c r="J19" s="79" t="s">
        <v>60</v>
      </c>
      <c r="K19" s="82">
        <f t="shared" ref="K19" si="5">5*(COUNTIF(B19:J21,"5/0")+COUNTIF(B19:J21,"4/1")+COUNTIF(B19:J21,"3/2")+COUNTIF(B19:J21,"5/-"))+3*COUNTIF(B19:J21,"2/3")+2*COUNTIF(B19:J21,"1/4")+COUNTIF(B19:J21,"0/5")+0.01*L19+0.0001*(M19)</f>
        <v>22.0213</v>
      </c>
      <c r="L19" s="85">
        <f>1*COUNTIF(B19:J21,"5/0")+1*COUNTIF(B19:J21,"4/1")+1*COUNTIF(B19:J21,"3/2")+1*COUNTIF(B19:J21,"5/-")+0*COUNTIF(B19:J21,"2/3")+0*COUNTIF(B19:J21,"1/4")+0*COUNTIF(B19:J21,"0/5")</f>
        <v>2</v>
      </c>
      <c r="M19" s="88">
        <f>5*COUNTIF(B19:J21,"5/0")+4*COUNTIF(B19:J21,"4/1")+3*COUNTIF(B19:J21,"3/2")+5*COUNTIF(B19:J21,"5/-")+2*COUNTIF(B19:J21,"2/3")+1*COUNTIF(B19:J21,"1/4")+0*COUNTIF(B19:J21,"0/5")</f>
        <v>13</v>
      </c>
      <c r="N19" s="91">
        <f>0*COUNTIF(B19:J21,"5/0")+1*COUNTIF(B19:J21,"4/1")+2*COUNTIF(B19:J21,"3/2")+3*COUNTIF(B19:J21,"2/3")+4*COUNTIF(B19:J21,"1/4")+5*COUNTIF(B19:J21,"0/5")+5*COUNTIF(B19:J21,"-/5")</f>
        <v>22</v>
      </c>
      <c r="O19" s="77">
        <f>RANK(K19,K$4:K$30)</f>
        <v>7</v>
      </c>
      <c r="P19" s="13"/>
      <c r="R19" s="6"/>
    </row>
    <row r="20" spans="1:20" x14ac:dyDescent="0.25">
      <c r="A20" s="57"/>
      <c r="B20" s="63"/>
      <c r="C20" s="63"/>
      <c r="D20" s="63"/>
      <c r="E20" s="63"/>
      <c r="F20" s="63"/>
      <c r="G20" s="60"/>
      <c r="H20" s="63"/>
      <c r="I20" s="63"/>
      <c r="J20" s="80"/>
      <c r="K20" s="83"/>
      <c r="L20" s="86"/>
      <c r="M20" s="89"/>
      <c r="N20" s="92"/>
      <c r="O20" s="78"/>
      <c r="P20" s="2"/>
      <c r="R20" s="6"/>
    </row>
    <row r="21" spans="1:20" x14ac:dyDescent="0.25">
      <c r="A21" s="58"/>
      <c r="B21" s="64"/>
      <c r="C21" s="64"/>
      <c r="D21" s="64"/>
      <c r="E21" s="64"/>
      <c r="F21" s="64"/>
      <c r="G21" s="61"/>
      <c r="H21" s="64"/>
      <c r="I21" s="64"/>
      <c r="J21" s="81"/>
      <c r="K21" s="84"/>
      <c r="L21" s="87"/>
      <c r="M21" s="90"/>
      <c r="N21" s="93"/>
      <c r="O21" s="40">
        <f>IFERROR(K19/SUM(M19:N21),0)</f>
        <v>0.62917999999999996</v>
      </c>
      <c r="P21" s="13"/>
    </row>
    <row r="22" spans="1:20" x14ac:dyDescent="0.25">
      <c r="A22" s="56" t="str">
        <f ca="1">H1</f>
        <v>Theisz János</v>
      </c>
      <c r="B22" s="62" t="s">
        <v>60</v>
      </c>
      <c r="C22" s="62" t="s">
        <v>60</v>
      </c>
      <c r="D22" s="62" t="s">
        <v>43</v>
      </c>
      <c r="E22" s="62" t="s">
        <v>43</v>
      </c>
      <c r="F22" s="62"/>
      <c r="G22" s="62" t="s">
        <v>59</v>
      </c>
      <c r="H22" s="59"/>
      <c r="I22" s="62" t="s">
        <v>42</v>
      </c>
      <c r="J22" s="79" t="s">
        <v>43</v>
      </c>
      <c r="K22" s="82">
        <f t="shared" ref="K22" si="6">5*(COUNTIF(B22:J24,"5/0")+COUNTIF(B22:J24,"4/1")+COUNTIF(B22:J24,"3/2")+COUNTIF(B22:J24,"5/-"))+3*COUNTIF(B22:J24,"2/3")+2*COUNTIF(B22:J24,"1/4")+COUNTIF(B22:J24,"0/5")+0.01*L22+0.0001*(M22)</f>
        <v>23.0215</v>
      </c>
      <c r="L22" s="85">
        <f>1*COUNTIF(B22:J24,"5/0")+1*COUNTIF(B22:J24,"4/1")+1*COUNTIF(B22:J24,"3/2")+1*COUNTIF(B22:J24,"5/-")+0*COUNTIF(B22:J24,"2/3")+0*COUNTIF(B22:J24,"1/4")+0*COUNTIF(B22:J24,"0/5")</f>
        <v>2</v>
      </c>
      <c r="M22" s="88">
        <f>5*COUNTIF(B22:J24,"5/0")+4*COUNTIF(B22:J24,"4/1")+3*COUNTIF(B22:J24,"3/2")+5*COUNTIF(B22:J24,"5/-")+2*COUNTIF(B22:J24,"2/3")+1*COUNTIF(B22:J24,"1/4")+0*COUNTIF(B22:J24,"0/5")</f>
        <v>15</v>
      </c>
      <c r="N22" s="91">
        <f>0*COUNTIF(B22:J24,"5/0")+1*COUNTIF(B22:J24,"4/1")+2*COUNTIF(B22:J24,"3/2")+3*COUNTIF(B22:J24,"2/3")+4*COUNTIF(B22:J24,"1/4")+5*COUNTIF(B22:J24,"0/5")+5*COUNTIF(B22:J24,"-/5")</f>
        <v>20</v>
      </c>
      <c r="O22" s="77">
        <f>RANK(K22,K$4:K$30)</f>
        <v>6</v>
      </c>
      <c r="P22" s="13"/>
    </row>
    <row r="23" spans="1:20" x14ac:dyDescent="0.25">
      <c r="A23" s="57"/>
      <c r="B23" s="63"/>
      <c r="C23" s="63"/>
      <c r="D23" s="63"/>
      <c r="E23" s="63"/>
      <c r="F23" s="63"/>
      <c r="G23" s="63"/>
      <c r="H23" s="60"/>
      <c r="I23" s="63"/>
      <c r="J23" s="80"/>
      <c r="K23" s="83"/>
      <c r="L23" s="86"/>
      <c r="M23" s="89"/>
      <c r="N23" s="92"/>
      <c r="O23" s="78"/>
      <c r="P23" s="2"/>
      <c r="R23" s="10"/>
      <c r="T23" s="4"/>
    </row>
    <row r="24" spans="1:20" x14ac:dyDescent="0.25">
      <c r="A24" s="58"/>
      <c r="B24" s="64"/>
      <c r="C24" s="64"/>
      <c r="D24" s="64"/>
      <c r="E24" s="64"/>
      <c r="F24" s="64"/>
      <c r="G24" s="64"/>
      <c r="H24" s="61"/>
      <c r="I24" s="64"/>
      <c r="J24" s="81"/>
      <c r="K24" s="84"/>
      <c r="L24" s="87"/>
      <c r="M24" s="90"/>
      <c r="N24" s="93"/>
      <c r="O24" s="40">
        <f>IFERROR(K22/SUM(M22:N24),0)</f>
        <v>0.65775714285714282</v>
      </c>
      <c r="P24" s="13"/>
    </row>
    <row r="25" spans="1:20" x14ac:dyDescent="0.25">
      <c r="A25" s="56" t="str">
        <f ca="1">I1</f>
        <v>Varga Balázs</v>
      </c>
      <c r="B25" s="62" t="s">
        <v>43</v>
      </c>
      <c r="C25" s="62" t="s">
        <v>43</v>
      </c>
      <c r="D25" s="62" t="s">
        <v>60</v>
      </c>
      <c r="E25" s="62" t="s">
        <v>60</v>
      </c>
      <c r="F25" s="62"/>
      <c r="G25" s="62" t="s">
        <v>43</v>
      </c>
      <c r="H25" s="62" t="s">
        <v>43</v>
      </c>
      <c r="I25" s="59"/>
      <c r="J25" s="79" t="s">
        <v>43</v>
      </c>
      <c r="K25" s="82">
        <f t="shared" ref="K25" si="7">5*(COUNTIF(B25:J27,"5/0")+COUNTIF(B25:J27,"4/1")+COUNTIF(B25:J27,"3/2")+COUNTIF(B25:J27,"5/-"))+3*COUNTIF(B25:J27,"2/3")+2*COUNTIF(B25:J27,"1/4")+COUNTIF(B25:J27,"0/5")+0.01*L25+0.0001*(M25)</f>
        <v>19.001200000000001</v>
      </c>
      <c r="L25" s="85">
        <f>1*COUNTIF(B25:J27,"5/0")+1*COUNTIF(B25:J27,"4/1")+1*COUNTIF(B25:J27,"3/2")+1*COUNTIF(B25:J27,"5/-")+0*COUNTIF(B25:J27,"2/3")+0*COUNTIF(B25:J27,"1/4")+0*COUNTIF(B25:J27,"0/5")</f>
        <v>0</v>
      </c>
      <c r="M25" s="88">
        <f>5*COUNTIF(B25:J27,"5/0")+4*COUNTIF(B25:J27,"4/1")+3*COUNTIF(B25:J27,"3/2")+5*COUNTIF(B25:J27,"5/-")+2*COUNTIF(B25:J27,"2/3")+1*COUNTIF(B25:J27,"1/4")+0*COUNTIF(B25:J27,"0/5")</f>
        <v>12</v>
      </c>
      <c r="N25" s="91">
        <f>0*COUNTIF(B25:J27,"5/0")+1*COUNTIF(B25:J27,"4/1")+2*COUNTIF(B25:J27,"3/2")+3*COUNTIF(B25:J27,"2/3")+4*COUNTIF(B25:J27,"1/4")+5*COUNTIF(B25:J27,"0/5")+5*COUNTIF(B25:J27,"-/5")</f>
        <v>23</v>
      </c>
      <c r="O25" s="77">
        <f>RANK(K25,K$4:K$30)</f>
        <v>8</v>
      </c>
      <c r="P25" s="13"/>
    </row>
    <row r="26" spans="1:20" x14ac:dyDescent="0.25">
      <c r="A26" s="57"/>
      <c r="B26" s="63"/>
      <c r="C26" s="63"/>
      <c r="D26" s="63"/>
      <c r="E26" s="63"/>
      <c r="F26" s="63"/>
      <c r="G26" s="63"/>
      <c r="H26" s="63"/>
      <c r="I26" s="60"/>
      <c r="J26" s="80"/>
      <c r="K26" s="83"/>
      <c r="L26" s="86"/>
      <c r="M26" s="89"/>
      <c r="N26" s="92"/>
      <c r="O26" s="78"/>
      <c r="P26" s="3"/>
    </row>
    <row r="27" spans="1:20" x14ac:dyDescent="0.25">
      <c r="A27" s="58"/>
      <c r="B27" s="64"/>
      <c r="C27" s="64"/>
      <c r="D27" s="64"/>
      <c r="E27" s="64"/>
      <c r="F27" s="64"/>
      <c r="G27" s="64"/>
      <c r="H27" s="64"/>
      <c r="I27" s="61"/>
      <c r="J27" s="81"/>
      <c r="K27" s="84"/>
      <c r="L27" s="87"/>
      <c r="M27" s="90"/>
      <c r="N27" s="93"/>
      <c r="O27" s="40">
        <f>IFERROR(K25/SUM(M25:N27),0)</f>
        <v>0.54289142857142858</v>
      </c>
      <c r="P27" s="13"/>
    </row>
    <row r="28" spans="1:20" ht="15" customHeight="1" x14ac:dyDescent="0.25">
      <c r="A28" s="56" t="str">
        <f ca="1">J1</f>
        <v>Vibostyok Sándor</v>
      </c>
      <c r="B28" s="62" t="s">
        <v>60</v>
      </c>
      <c r="C28" s="62" t="s">
        <v>43</v>
      </c>
      <c r="D28" s="62" t="s">
        <v>55</v>
      </c>
      <c r="E28" s="62" t="s">
        <v>59</v>
      </c>
      <c r="F28" s="62" t="s">
        <v>55</v>
      </c>
      <c r="G28" s="62" t="s">
        <v>59</v>
      </c>
      <c r="H28" s="62" t="s">
        <v>42</v>
      </c>
      <c r="I28" s="62" t="s">
        <v>42</v>
      </c>
      <c r="J28" s="59"/>
      <c r="K28" s="82">
        <f t="shared" ref="K28" si="8">5*(COUNTIF(B28:J30,"5/0")+COUNTIF(B28:J30,"4/1")+COUNTIF(B28:J30,"3/2")+COUNTIF(B28:J30,"5/-"))+3*COUNTIF(B28:J30,"2/3")+2*COUNTIF(B28:J30,"1/4")+COUNTIF(B28:J30,"0/5")+0.01*L28+0.0001*(M28)</f>
        <v>35.0627</v>
      </c>
      <c r="L28" s="85">
        <f>1*COUNTIF(B28:J30,"5/0")+1*COUNTIF(B28:J30,"4/1")+1*COUNTIF(B28:J30,"3/2")+1*COUNTIF(B28:J30,"5/-")+0*COUNTIF(B28:J30,"2/3")+0*COUNTIF(B28:J30,"1/4")+0*COUNTIF(B28:J30,"0/5")</f>
        <v>6</v>
      </c>
      <c r="M28" s="88">
        <f>5*COUNTIF(B28:J30,"5/0")+4*COUNTIF(B28:J30,"4/1")+3*COUNTIF(B28:J30,"3/2")+5*COUNTIF(B28:J30,"5/-")+2*COUNTIF(B28:J30,"2/3")+1*COUNTIF(B28:J30,"1/4")+0*COUNTIF(B28:J30,"0/5")</f>
        <v>27</v>
      </c>
      <c r="N28" s="91">
        <f>0*COUNTIF(B28:J30,"5/0")+1*COUNTIF(B28:J30,"4/1")+2*COUNTIF(B28:J30,"3/2")+3*COUNTIF(B28:J30,"2/3")+4*COUNTIF(B28:J30,"1/4")+5*COUNTIF(B28:J30,"0/5")+5*COUNTIF(B28:J30,"-/5")</f>
        <v>13</v>
      </c>
      <c r="O28" s="77">
        <f>RANK(K28,K$4:K$30)</f>
        <v>3</v>
      </c>
      <c r="P28" s="13"/>
    </row>
    <row r="29" spans="1:20" ht="15" customHeight="1" x14ac:dyDescent="0.25">
      <c r="A29" s="57"/>
      <c r="B29" s="63"/>
      <c r="C29" s="63"/>
      <c r="D29" s="63"/>
      <c r="E29" s="63"/>
      <c r="F29" s="63"/>
      <c r="G29" s="63"/>
      <c r="H29" s="63"/>
      <c r="I29" s="63"/>
      <c r="J29" s="60"/>
      <c r="K29" s="83"/>
      <c r="L29" s="86"/>
      <c r="M29" s="89"/>
      <c r="N29" s="92"/>
      <c r="O29" s="78"/>
      <c r="P29" s="3"/>
    </row>
    <row r="30" spans="1:20" ht="15" customHeight="1" x14ac:dyDescent="0.25">
      <c r="A30" s="58"/>
      <c r="B30" s="64"/>
      <c r="C30" s="64"/>
      <c r="D30" s="64"/>
      <c r="E30" s="64"/>
      <c r="F30" s="64"/>
      <c r="G30" s="64"/>
      <c r="H30" s="64"/>
      <c r="I30" s="64"/>
      <c r="J30" s="61"/>
      <c r="K30" s="84"/>
      <c r="L30" s="87"/>
      <c r="M30" s="90"/>
      <c r="N30" s="93"/>
      <c r="O30" s="40">
        <f>IFERROR(K28/SUM(M28:N30),0)</f>
        <v>0.87656749999999994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5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14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Normal="100" workbookViewId="0">
      <selection activeCell="J4" sqref="J4:J6"/>
    </sheetView>
  </sheetViews>
  <sheetFormatPr defaultRowHeight="15" x14ac:dyDescent="0.25"/>
  <cols>
    <col min="1" max="11" width="12.140625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  <col min="257" max="266" width="12.140625" customWidth="1"/>
    <col min="267" max="267" width="9.140625" customWidth="1"/>
    <col min="268" max="268" width="10.7109375" customWidth="1"/>
    <col min="269" max="271" width="8.5703125" customWidth="1"/>
    <col min="272" max="272" width="10.7109375" customWidth="1"/>
    <col min="273" max="273" width="10" customWidth="1"/>
    <col min="274" max="274" width="10.7109375" customWidth="1"/>
    <col min="513" max="522" width="12.140625" customWidth="1"/>
    <col min="523" max="523" width="9.140625" customWidth="1"/>
    <col min="524" max="524" width="10.7109375" customWidth="1"/>
    <col min="525" max="527" width="8.5703125" customWidth="1"/>
    <col min="528" max="528" width="10.7109375" customWidth="1"/>
    <col min="529" max="529" width="10" customWidth="1"/>
    <col min="530" max="530" width="10.7109375" customWidth="1"/>
    <col min="769" max="778" width="12.140625" customWidth="1"/>
    <col min="779" max="779" width="9.140625" customWidth="1"/>
    <col min="780" max="780" width="10.7109375" customWidth="1"/>
    <col min="781" max="783" width="8.5703125" customWidth="1"/>
    <col min="784" max="784" width="10.7109375" customWidth="1"/>
    <col min="785" max="785" width="10" customWidth="1"/>
    <col min="786" max="786" width="10.7109375" customWidth="1"/>
    <col min="1025" max="1034" width="12.140625" customWidth="1"/>
    <col min="1035" max="1035" width="9.140625" customWidth="1"/>
    <col min="1036" max="1036" width="10.7109375" customWidth="1"/>
    <col min="1037" max="1039" width="8.5703125" customWidth="1"/>
    <col min="1040" max="1040" width="10.7109375" customWidth="1"/>
    <col min="1041" max="1041" width="10" customWidth="1"/>
    <col min="1042" max="1042" width="10.7109375" customWidth="1"/>
    <col min="1281" max="1290" width="12.140625" customWidth="1"/>
    <col min="1291" max="1291" width="9.140625" customWidth="1"/>
    <col min="1292" max="1292" width="10.7109375" customWidth="1"/>
    <col min="1293" max="1295" width="8.5703125" customWidth="1"/>
    <col min="1296" max="1296" width="10.7109375" customWidth="1"/>
    <col min="1297" max="1297" width="10" customWidth="1"/>
    <col min="1298" max="1298" width="10.7109375" customWidth="1"/>
    <col min="1537" max="1546" width="12.140625" customWidth="1"/>
    <col min="1547" max="1547" width="9.140625" customWidth="1"/>
    <col min="1548" max="1548" width="10.7109375" customWidth="1"/>
    <col min="1549" max="1551" width="8.5703125" customWidth="1"/>
    <col min="1552" max="1552" width="10.7109375" customWidth="1"/>
    <col min="1553" max="1553" width="10" customWidth="1"/>
    <col min="1554" max="1554" width="10.7109375" customWidth="1"/>
    <col min="1793" max="1802" width="12.140625" customWidth="1"/>
    <col min="1803" max="1803" width="9.140625" customWidth="1"/>
    <col min="1804" max="1804" width="10.7109375" customWidth="1"/>
    <col min="1805" max="1807" width="8.5703125" customWidth="1"/>
    <col min="1808" max="1808" width="10.7109375" customWidth="1"/>
    <col min="1809" max="1809" width="10" customWidth="1"/>
    <col min="1810" max="1810" width="10.7109375" customWidth="1"/>
    <col min="2049" max="2058" width="12.140625" customWidth="1"/>
    <col min="2059" max="2059" width="9.140625" customWidth="1"/>
    <col min="2060" max="2060" width="10.7109375" customWidth="1"/>
    <col min="2061" max="2063" width="8.5703125" customWidth="1"/>
    <col min="2064" max="2064" width="10.7109375" customWidth="1"/>
    <col min="2065" max="2065" width="10" customWidth="1"/>
    <col min="2066" max="2066" width="10.7109375" customWidth="1"/>
    <col min="2305" max="2314" width="12.140625" customWidth="1"/>
    <col min="2315" max="2315" width="9.140625" customWidth="1"/>
    <col min="2316" max="2316" width="10.7109375" customWidth="1"/>
    <col min="2317" max="2319" width="8.5703125" customWidth="1"/>
    <col min="2320" max="2320" width="10.7109375" customWidth="1"/>
    <col min="2321" max="2321" width="10" customWidth="1"/>
    <col min="2322" max="2322" width="10.7109375" customWidth="1"/>
    <col min="2561" max="2570" width="12.140625" customWidth="1"/>
    <col min="2571" max="2571" width="9.140625" customWidth="1"/>
    <col min="2572" max="2572" width="10.7109375" customWidth="1"/>
    <col min="2573" max="2575" width="8.5703125" customWidth="1"/>
    <col min="2576" max="2576" width="10.7109375" customWidth="1"/>
    <col min="2577" max="2577" width="10" customWidth="1"/>
    <col min="2578" max="2578" width="10.7109375" customWidth="1"/>
    <col min="2817" max="2826" width="12.140625" customWidth="1"/>
    <col min="2827" max="2827" width="9.140625" customWidth="1"/>
    <col min="2828" max="2828" width="10.7109375" customWidth="1"/>
    <col min="2829" max="2831" width="8.5703125" customWidth="1"/>
    <col min="2832" max="2832" width="10.7109375" customWidth="1"/>
    <col min="2833" max="2833" width="10" customWidth="1"/>
    <col min="2834" max="2834" width="10.7109375" customWidth="1"/>
    <col min="3073" max="3082" width="12.140625" customWidth="1"/>
    <col min="3083" max="3083" width="9.140625" customWidth="1"/>
    <col min="3084" max="3084" width="10.7109375" customWidth="1"/>
    <col min="3085" max="3087" width="8.5703125" customWidth="1"/>
    <col min="3088" max="3088" width="10.7109375" customWidth="1"/>
    <col min="3089" max="3089" width="10" customWidth="1"/>
    <col min="3090" max="3090" width="10.7109375" customWidth="1"/>
    <col min="3329" max="3338" width="12.140625" customWidth="1"/>
    <col min="3339" max="3339" width="9.140625" customWidth="1"/>
    <col min="3340" max="3340" width="10.7109375" customWidth="1"/>
    <col min="3341" max="3343" width="8.5703125" customWidth="1"/>
    <col min="3344" max="3344" width="10.7109375" customWidth="1"/>
    <col min="3345" max="3345" width="10" customWidth="1"/>
    <col min="3346" max="3346" width="10.7109375" customWidth="1"/>
    <col min="3585" max="3594" width="12.140625" customWidth="1"/>
    <col min="3595" max="3595" width="9.140625" customWidth="1"/>
    <col min="3596" max="3596" width="10.7109375" customWidth="1"/>
    <col min="3597" max="3599" width="8.5703125" customWidth="1"/>
    <col min="3600" max="3600" width="10.7109375" customWidth="1"/>
    <col min="3601" max="3601" width="10" customWidth="1"/>
    <col min="3602" max="3602" width="10.7109375" customWidth="1"/>
    <col min="3841" max="3850" width="12.140625" customWidth="1"/>
    <col min="3851" max="3851" width="9.140625" customWidth="1"/>
    <col min="3852" max="3852" width="10.7109375" customWidth="1"/>
    <col min="3853" max="3855" width="8.5703125" customWidth="1"/>
    <col min="3856" max="3856" width="10.7109375" customWidth="1"/>
    <col min="3857" max="3857" width="10" customWidth="1"/>
    <col min="3858" max="3858" width="10.7109375" customWidth="1"/>
    <col min="4097" max="4106" width="12.140625" customWidth="1"/>
    <col min="4107" max="4107" width="9.140625" customWidth="1"/>
    <col min="4108" max="4108" width="10.7109375" customWidth="1"/>
    <col min="4109" max="4111" width="8.5703125" customWidth="1"/>
    <col min="4112" max="4112" width="10.7109375" customWidth="1"/>
    <col min="4113" max="4113" width="10" customWidth="1"/>
    <col min="4114" max="4114" width="10.7109375" customWidth="1"/>
    <col min="4353" max="4362" width="12.140625" customWidth="1"/>
    <col min="4363" max="4363" width="9.140625" customWidth="1"/>
    <col min="4364" max="4364" width="10.7109375" customWidth="1"/>
    <col min="4365" max="4367" width="8.5703125" customWidth="1"/>
    <col min="4368" max="4368" width="10.7109375" customWidth="1"/>
    <col min="4369" max="4369" width="10" customWidth="1"/>
    <col min="4370" max="4370" width="10.7109375" customWidth="1"/>
    <col min="4609" max="4618" width="12.140625" customWidth="1"/>
    <col min="4619" max="4619" width="9.140625" customWidth="1"/>
    <col min="4620" max="4620" width="10.7109375" customWidth="1"/>
    <col min="4621" max="4623" width="8.5703125" customWidth="1"/>
    <col min="4624" max="4624" width="10.7109375" customWidth="1"/>
    <col min="4625" max="4625" width="10" customWidth="1"/>
    <col min="4626" max="4626" width="10.7109375" customWidth="1"/>
    <col min="4865" max="4874" width="12.140625" customWidth="1"/>
    <col min="4875" max="4875" width="9.140625" customWidth="1"/>
    <col min="4876" max="4876" width="10.7109375" customWidth="1"/>
    <col min="4877" max="4879" width="8.5703125" customWidth="1"/>
    <col min="4880" max="4880" width="10.7109375" customWidth="1"/>
    <col min="4881" max="4881" width="10" customWidth="1"/>
    <col min="4882" max="4882" width="10.7109375" customWidth="1"/>
    <col min="5121" max="5130" width="12.140625" customWidth="1"/>
    <col min="5131" max="5131" width="9.140625" customWidth="1"/>
    <col min="5132" max="5132" width="10.7109375" customWidth="1"/>
    <col min="5133" max="5135" width="8.5703125" customWidth="1"/>
    <col min="5136" max="5136" width="10.7109375" customWidth="1"/>
    <col min="5137" max="5137" width="10" customWidth="1"/>
    <col min="5138" max="5138" width="10.7109375" customWidth="1"/>
    <col min="5377" max="5386" width="12.140625" customWidth="1"/>
    <col min="5387" max="5387" width="9.140625" customWidth="1"/>
    <col min="5388" max="5388" width="10.7109375" customWidth="1"/>
    <col min="5389" max="5391" width="8.5703125" customWidth="1"/>
    <col min="5392" max="5392" width="10.7109375" customWidth="1"/>
    <col min="5393" max="5393" width="10" customWidth="1"/>
    <col min="5394" max="5394" width="10.7109375" customWidth="1"/>
    <col min="5633" max="5642" width="12.140625" customWidth="1"/>
    <col min="5643" max="5643" width="9.140625" customWidth="1"/>
    <col min="5644" max="5644" width="10.7109375" customWidth="1"/>
    <col min="5645" max="5647" width="8.5703125" customWidth="1"/>
    <col min="5648" max="5648" width="10.7109375" customWidth="1"/>
    <col min="5649" max="5649" width="10" customWidth="1"/>
    <col min="5650" max="5650" width="10.7109375" customWidth="1"/>
    <col min="5889" max="5898" width="12.140625" customWidth="1"/>
    <col min="5899" max="5899" width="9.140625" customWidth="1"/>
    <col min="5900" max="5900" width="10.7109375" customWidth="1"/>
    <col min="5901" max="5903" width="8.5703125" customWidth="1"/>
    <col min="5904" max="5904" width="10.7109375" customWidth="1"/>
    <col min="5905" max="5905" width="10" customWidth="1"/>
    <col min="5906" max="5906" width="10.7109375" customWidth="1"/>
    <col min="6145" max="6154" width="12.140625" customWidth="1"/>
    <col min="6155" max="6155" width="9.140625" customWidth="1"/>
    <col min="6156" max="6156" width="10.7109375" customWidth="1"/>
    <col min="6157" max="6159" width="8.5703125" customWidth="1"/>
    <col min="6160" max="6160" width="10.7109375" customWidth="1"/>
    <col min="6161" max="6161" width="10" customWidth="1"/>
    <col min="6162" max="6162" width="10.7109375" customWidth="1"/>
    <col min="6401" max="6410" width="12.140625" customWidth="1"/>
    <col min="6411" max="6411" width="9.140625" customWidth="1"/>
    <col min="6412" max="6412" width="10.7109375" customWidth="1"/>
    <col min="6413" max="6415" width="8.5703125" customWidth="1"/>
    <col min="6416" max="6416" width="10.7109375" customWidth="1"/>
    <col min="6417" max="6417" width="10" customWidth="1"/>
    <col min="6418" max="6418" width="10.7109375" customWidth="1"/>
    <col min="6657" max="6666" width="12.140625" customWidth="1"/>
    <col min="6667" max="6667" width="9.140625" customWidth="1"/>
    <col min="6668" max="6668" width="10.7109375" customWidth="1"/>
    <col min="6669" max="6671" width="8.5703125" customWidth="1"/>
    <col min="6672" max="6672" width="10.7109375" customWidth="1"/>
    <col min="6673" max="6673" width="10" customWidth="1"/>
    <col min="6674" max="6674" width="10.7109375" customWidth="1"/>
    <col min="6913" max="6922" width="12.140625" customWidth="1"/>
    <col min="6923" max="6923" width="9.140625" customWidth="1"/>
    <col min="6924" max="6924" width="10.7109375" customWidth="1"/>
    <col min="6925" max="6927" width="8.5703125" customWidth="1"/>
    <col min="6928" max="6928" width="10.7109375" customWidth="1"/>
    <col min="6929" max="6929" width="10" customWidth="1"/>
    <col min="6930" max="6930" width="10.7109375" customWidth="1"/>
    <col min="7169" max="7178" width="12.140625" customWidth="1"/>
    <col min="7179" max="7179" width="9.140625" customWidth="1"/>
    <col min="7180" max="7180" width="10.7109375" customWidth="1"/>
    <col min="7181" max="7183" width="8.5703125" customWidth="1"/>
    <col min="7184" max="7184" width="10.7109375" customWidth="1"/>
    <col min="7185" max="7185" width="10" customWidth="1"/>
    <col min="7186" max="7186" width="10.7109375" customWidth="1"/>
    <col min="7425" max="7434" width="12.140625" customWidth="1"/>
    <col min="7435" max="7435" width="9.140625" customWidth="1"/>
    <col min="7436" max="7436" width="10.7109375" customWidth="1"/>
    <col min="7437" max="7439" width="8.5703125" customWidth="1"/>
    <col min="7440" max="7440" width="10.7109375" customWidth="1"/>
    <col min="7441" max="7441" width="10" customWidth="1"/>
    <col min="7442" max="7442" width="10.7109375" customWidth="1"/>
    <col min="7681" max="7690" width="12.140625" customWidth="1"/>
    <col min="7691" max="7691" width="9.140625" customWidth="1"/>
    <col min="7692" max="7692" width="10.7109375" customWidth="1"/>
    <col min="7693" max="7695" width="8.5703125" customWidth="1"/>
    <col min="7696" max="7696" width="10.7109375" customWidth="1"/>
    <col min="7697" max="7697" width="10" customWidth="1"/>
    <col min="7698" max="7698" width="10.7109375" customWidth="1"/>
    <col min="7937" max="7946" width="12.140625" customWidth="1"/>
    <col min="7947" max="7947" width="9.140625" customWidth="1"/>
    <col min="7948" max="7948" width="10.7109375" customWidth="1"/>
    <col min="7949" max="7951" width="8.5703125" customWidth="1"/>
    <col min="7952" max="7952" width="10.7109375" customWidth="1"/>
    <col min="7953" max="7953" width="10" customWidth="1"/>
    <col min="7954" max="7954" width="10.7109375" customWidth="1"/>
    <col min="8193" max="8202" width="12.140625" customWidth="1"/>
    <col min="8203" max="8203" width="9.140625" customWidth="1"/>
    <col min="8204" max="8204" width="10.7109375" customWidth="1"/>
    <col min="8205" max="8207" width="8.5703125" customWidth="1"/>
    <col min="8208" max="8208" width="10.7109375" customWidth="1"/>
    <col min="8209" max="8209" width="10" customWidth="1"/>
    <col min="8210" max="8210" width="10.7109375" customWidth="1"/>
    <col min="8449" max="8458" width="12.140625" customWidth="1"/>
    <col min="8459" max="8459" width="9.140625" customWidth="1"/>
    <col min="8460" max="8460" width="10.7109375" customWidth="1"/>
    <col min="8461" max="8463" width="8.5703125" customWidth="1"/>
    <col min="8464" max="8464" width="10.7109375" customWidth="1"/>
    <col min="8465" max="8465" width="10" customWidth="1"/>
    <col min="8466" max="8466" width="10.7109375" customWidth="1"/>
    <col min="8705" max="8714" width="12.140625" customWidth="1"/>
    <col min="8715" max="8715" width="9.140625" customWidth="1"/>
    <col min="8716" max="8716" width="10.7109375" customWidth="1"/>
    <col min="8717" max="8719" width="8.5703125" customWidth="1"/>
    <col min="8720" max="8720" width="10.7109375" customWidth="1"/>
    <col min="8721" max="8721" width="10" customWidth="1"/>
    <col min="8722" max="8722" width="10.7109375" customWidth="1"/>
    <col min="8961" max="8970" width="12.140625" customWidth="1"/>
    <col min="8971" max="8971" width="9.140625" customWidth="1"/>
    <col min="8972" max="8972" width="10.7109375" customWidth="1"/>
    <col min="8973" max="8975" width="8.5703125" customWidth="1"/>
    <col min="8976" max="8976" width="10.7109375" customWidth="1"/>
    <col min="8977" max="8977" width="10" customWidth="1"/>
    <col min="8978" max="8978" width="10.7109375" customWidth="1"/>
    <col min="9217" max="9226" width="12.140625" customWidth="1"/>
    <col min="9227" max="9227" width="9.140625" customWidth="1"/>
    <col min="9228" max="9228" width="10.7109375" customWidth="1"/>
    <col min="9229" max="9231" width="8.5703125" customWidth="1"/>
    <col min="9232" max="9232" width="10.7109375" customWidth="1"/>
    <col min="9233" max="9233" width="10" customWidth="1"/>
    <col min="9234" max="9234" width="10.7109375" customWidth="1"/>
    <col min="9473" max="9482" width="12.140625" customWidth="1"/>
    <col min="9483" max="9483" width="9.140625" customWidth="1"/>
    <col min="9484" max="9484" width="10.7109375" customWidth="1"/>
    <col min="9485" max="9487" width="8.5703125" customWidth="1"/>
    <col min="9488" max="9488" width="10.7109375" customWidth="1"/>
    <col min="9489" max="9489" width="10" customWidth="1"/>
    <col min="9490" max="9490" width="10.7109375" customWidth="1"/>
    <col min="9729" max="9738" width="12.140625" customWidth="1"/>
    <col min="9739" max="9739" width="9.140625" customWidth="1"/>
    <col min="9740" max="9740" width="10.7109375" customWidth="1"/>
    <col min="9741" max="9743" width="8.5703125" customWidth="1"/>
    <col min="9744" max="9744" width="10.7109375" customWidth="1"/>
    <col min="9745" max="9745" width="10" customWidth="1"/>
    <col min="9746" max="9746" width="10.7109375" customWidth="1"/>
    <col min="9985" max="9994" width="12.140625" customWidth="1"/>
    <col min="9995" max="9995" width="9.140625" customWidth="1"/>
    <col min="9996" max="9996" width="10.7109375" customWidth="1"/>
    <col min="9997" max="9999" width="8.5703125" customWidth="1"/>
    <col min="10000" max="10000" width="10.7109375" customWidth="1"/>
    <col min="10001" max="10001" width="10" customWidth="1"/>
    <col min="10002" max="10002" width="10.7109375" customWidth="1"/>
    <col min="10241" max="10250" width="12.140625" customWidth="1"/>
    <col min="10251" max="10251" width="9.140625" customWidth="1"/>
    <col min="10252" max="10252" width="10.7109375" customWidth="1"/>
    <col min="10253" max="10255" width="8.5703125" customWidth="1"/>
    <col min="10256" max="10256" width="10.7109375" customWidth="1"/>
    <col min="10257" max="10257" width="10" customWidth="1"/>
    <col min="10258" max="10258" width="10.7109375" customWidth="1"/>
    <col min="10497" max="10506" width="12.140625" customWidth="1"/>
    <col min="10507" max="10507" width="9.140625" customWidth="1"/>
    <col min="10508" max="10508" width="10.7109375" customWidth="1"/>
    <col min="10509" max="10511" width="8.5703125" customWidth="1"/>
    <col min="10512" max="10512" width="10.7109375" customWidth="1"/>
    <col min="10513" max="10513" width="10" customWidth="1"/>
    <col min="10514" max="10514" width="10.7109375" customWidth="1"/>
    <col min="10753" max="10762" width="12.140625" customWidth="1"/>
    <col min="10763" max="10763" width="9.140625" customWidth="1"/>
    <col min="10764" max="10764" width="10.7109375" customWidth="1"/>
    <col min="10765" max="10767" width="8.5703125" customWidth="1"/>
    <col min="10768" max="10768" width="10.7109375" customWidth="1"/>
    <col min="10769" max="10769" width="10" customWidth="1"/>
    <col min="10770" max="10770" width="10.7109375" customWidth="1"/>
    <col min="11009" max="11018" width="12.140625" customWidth="1"/>
    <col min="11019" max="11019" width="9.140625" customWidth="1"/>
    <col min="11020" max="11020" width="10.7109375" customWidth="1"/>
    <col min="11021" max="11023" width="8.5703125" customWidth="1"/>
    <col min="11024" max="11024" width="10.7109375" customWidth="1"/>
    <col min="11025" max="11025" width="10" customWidth="1"/>
    <col min="11026" max="11026" width="10.7109375" customWidth="1"/>
    <col min="11265" max="11274" width="12.140625" customWidth="1"/>
    <col min="11275" max="11275" width="9.140625" customWidth="1"/>
    <col min="11276" max="11276" width="10.7109375" customWidth="1"/>
    <col min="11277" max="11279" width="8.5703125" customWidth="1"/>
    <col min="11280" max="11280" width="10.7109375" customWidth="1"/>
    <col min="11281" max="11281" width="10" customWidth="1"/>
    <col min="11282" max="11282" width="10.7109375" customWidth="1"/>
    <col min="11521" max="11530" width="12.140625" customWidth="1"/>
    <col min="11531" max="11531" width="9.140625" customWidth="1"/>
    <col min="11532" max="11532" width="10.7109375" customWidth="1"/>
    <col min="11533" max="11535" width="8.5703125" customWidth="1"/>
    <col min="11536" max="11536" width="10.7109375" customWidth="1"/>
    <col min="11537" max="11537" width="10" customWidth="1"/>
    <col min="11538" max="11538" width="10.7109375" customWidth="1"/>
    <col min="11777" max="11786" width="12.140625" customWidth="1"/>
    <col min="11787" max="11787" width="9.140625" customWidth="1"/>
    <col min="11788" max="11788" width="10.7109375" customWidth="1"/>
    <col min="11789" max="11791" width="8.5703125" customWidth="1"/>
    <col min="11792" max="11792" width="10.7109375" customWidth="1"/>
    <col min="11793" max="11793" width="10" customWidth="1"/>
    <col min="11794" max="11794" width="10.7109375" customWidth="1"/>
    <col min="12033" max="12042" width="12.140625" customWidth="1"/>
    <col min="12043" max="12043" width="9.140625" customWidth="1"/>
    <col min="12044" max="12044" width="10.7109375" customWidth="1"/>
    <col min="12045" max="12047" width="8.5703125" customWidth="1"/>
    <col min="12048" max="12048" width="10.7109375" customWidth="1"/>
    <col min="12049" max="12049" width="10" customWidth="1"/>
    <col min="12050" max="12050" width="10.7109375" customWidth="1"/>
    <col min="12289" max="12298" width="12.140625" customWidth="1"/>
    <col min="12299" max="12299" width="9.140625" customWidth="1"/>
    <col min="12300" max="12300" width="10.7109375" customWidth="1"/>
    <col min="12301" max="12303" width="8.5703125" customWidth="1"/>
    <col min="12304" max="12304" width="10.7109375" customWidth="1"/>
    <col min="12305" max="12305" width="10" customWidth="1"/>
    <col min="12306" max="12306" width="10.7109375" customWidth="1"/>
    <col min="12545" max="12554" width="12.140625" customWidth="1"/>
    <col min="12555" max="12555" width="9.140625" customWidth="1"/>
    <col min="12556" max="12556" width="10.7109375" customWidth="1"/>
    <col min="12557" max="12559" width="8.5703125" customWidth="1"/>
    <col min="12560" max="12560" width="10.7109375" customWidth="1"/>
    <col min="12561" max="12561" width="10" customWidth="1"/>
    <col min="12562" max="12562" width="10.7109375" customWidth="1"/>
    <col min="12801" max="12810" width="12.140625" customWidth="1"/>
    <col min="12811" max="12811" width="9.140625" customWidth="1"/>
    <col min="12812" max="12812" width="10.7109375" customWidth="1"/>
    <col min="12813" max="12815" width="8.5703125" customWidth="1"/>
    <col min="12816" max="12816" width="10.7109375" customWidth="1"/>
    <col min="12817" max="12817" width="10" customWidth="1"/>
    <col min="12818" max="12818" width="10.7109375" customWidth="1"/>
    <col min="13057" max="13066" width="12.140625" customWidth="1"/>
    <col min="13067" max="13067" width="9.140625" customWidth="1"/>
    <col min="13068" max="13068" width="10.7109375" customWidth="1"/>
    <col min="13069" max="13071" width="8.5703125" customWidth="1"/>
    <col min="13072" max="13072" width="10.7109375" customWidth="1"/>
    <col min="13073" max="13073" width="10" customWidth="1"/>
    <col min="13074" max="13074" width="10.7109375" customWidth="1"/>
    <col min="13313" max="13322" width="12.140625" customWidth="1"/>
    <col min="13323" max="13323" width="9.140625" customWidth="1"/>
    <col min="13324" max="13324" width="10.7109375" customWidth="1"/>
    <col min="13325" max="13327" width="8.5703125" customWidth="1"/>
    <col min="13328" max="13328" width="10.7109375" customWidth="1"/>
    <col min="13329" max="13329" width="10" customWidth="1"/>
    <col min="13330" max="13330" width="10.7109375" customWidth="1"/>
    <col min="13569" max="13578" width="12.140625" customWidth="1"/>
    <col min="13579" max="13579" width="9.140625" customWidth="1"/>
    <col min="13580" max="13580" width="10.7109375" customWidth="1"/>
    <col min="13581" max="13583" width="8.5703125" customWidth="1"/>
    <col min="13584" max="13584" width="10.7109375" customWidth="1"/>
    <col min="13585" max="13585" width="10" customWidth="1"/>
    <col min="13586" max="13586" width="10.7109375" customWidth="1"/>
    <col min="13825" max="13834" width="12.140625" customWidth="1"/>
    <col min="13835" max="13835" width="9.140625" customWidth="1"/>
    <col min="13836" max="13836" width="10.7109375" customWidth="1"/>
    <col min="13837" max="13839" width="8.5703125" customWidth="1"/>
    <col min="13840" max="13840" width="10.7109375" customWidth="1"/>
    <col min="13841" max="13841" width="10" customWidth="1"/>
    <col min="13842" max="13842" width="10.7109375" customWidth="1"/>
    <col min="14081" max="14090" width="12.140625" customWidth="1"/>
    <col min="14091" max="14091" width="9.140625" customWidth="1"/>
    <col min="14092" max="14092" width="10.7109375" customWidth="1"/>
    <col min="14093" max="14095" width="8.5703125" customWidth="1"/>
    <col min="14096" max="14096" width="10.7109375" customWidth="1"/>
    <col min="14097" max="14097" width="10" customWidth="1"/>
    <col min="14098" max="14098" width="10.7109375" customWidth="1"/>
    <col min="14337" max="14346" width="12.140625" customWidth="1"/>
    <col min="14347" max="14347" width="9.140625" customWidth="1"/>
    <col min="14348" max="14348" width="10.7109375" customWidth="1"/>
    <col min="14349" max="14351" width="8.5703125" customWidth="1"/>
    <col min="14352" max="14352" width="10.7109375" customWidth="1"/>
    <col min="14353" max="14353" width="10" customWidth="1"/>
    <col min="14354" max="14354" width="10.7109375" customWidth="1"/>
    <col min="14593" max="14602" width="12.140625" customWidth="1"/>
    <col min="14603" max="14603" width="9.140625" customWidth="1"/>
    <col min="14604" max="14604" width="10.7109375" customWidth="1"/>
    <col min="14605" max="14607" width="8.5703125" customWidth="1"/>
    <col min="14608" max="14608" width="10.7109375" customWidth="1"/>
    <col min="14609" max="14609" width="10" customWidth="1"/>
    <col min="14610" max="14610" width="10.7109375" customWidth="1"/>
    <col min="14849" max="14858" width="12.140625" customWidth="1"/>
    <col min="14859" max="14859" width="9.140625" customWidth="1"/>
    <col min="14860" max="14860" width="10.7109375" customWidth="1"/>
    <col min="14861" max="14863" width="8.5703125" customWidth="1"/>
    <col min="14864" max="14864" width="10.7109375" customWidth="1"/>
    <col min="14865" max="14865" width="10" customWidth="1"/>
    <col min="14866" max="14866" width="10.7109375" customWidth="1"/>
    <col min="15105" max="15114" width="12.140625" customWidth="1"/>
    <col min="15115" max="15115" width="9.140625" customWidth="1"/>
    <col min="15116" max="15116" width="10.7109375" customWidth="1"/>
    <col min="15117" max="15119" width="8.5703125" customWidth="1"/>
    <col min="15120" max="15120" width="10.7109375" customWidth="1"/>
    <col min="15121" max="15121" width="10" customWidth="1"/>
    <col min="15122" max="15122" width="10.7109375" customWidth="1"/>
    <col min="15361" max="15370" width="12.140625" customWidth="1"/>
    <col min="15371" max="15371" width="9.140625" customWidth="1"/>
    <col min="15372" max="15372" width="10.7109375" customWidth="1"/>
    <col min="15373" max="15375" width="8.5703125" customWidth="1"/>
    <col min="15376" max="15376" width="10.7109375" customWidth="1"/>
    <col min="15377" max="15377" width="10" customWidth="1"/>
    <col min="15378" max="15378" width="10.7109375" customWidth="1"/>
    <col min="15617" max="15626" width="12.140625" customWidth="1"/>
    <col min="15627" max="15627" width="9.140625" customWidth="1"/>
    <col min="15628" max="15628" width="10.7109375" customWidth="1"/>
    <col min="15629" max="15631" width="8.5703125" customWidth="1"/>
    <col min="15632" max="15632" width="10.7109375" customWidth="1"/>
    <col min="15633" max="15633" width="10" customWidth="1"/>
    <col min="15634" max="15634" width="10.7109375" customWidth="1"/>
    <col min="15873" max="15882" width="12.140625" customWidth="1"/>
    <col min="15883" max="15883" width="9.140625" customWidth="1"/>
    <col min="15884" max="15884" width="10.7109375" customWidth="1"/>
    <col min="15885" max="15887" width="8.5703125" customWidth="1"/>
    <col min="15888" max="15888" width="10.7109375" customWidth="1"/>
    <col min="15889" max="15889" width="10" customWidth="1"/>
    <col min="15890" max="15890" width="10.7109375" customWidth="1"/>
    <col min="16129" max="16138" width="12.140625" customWidth="1"/>
    <col min="16139" max="16139" width="9.140625" customWidth="1"/>
    <col min="16140" max="16140" width="10.7109375" customWidth="1"/>
    <col min="16141" max="16143" width="8.5703125" customWidth="1"/>
    <col min="16144" max="16144" width="10.7109375" customWidth="1"/>
    <col min="16145" max="16145" width="10" customWidth="1"/>
    <col min="16146" max="16146" width="10.7109375" customWidth="1"/>
  </cols>
  <sheetData>
    <row r="1" spans="1:22" ht="15.75" customHeight="1" x14ac:dyDescent="0.25">
      <c r="A1" s="27"/>
      <c r="B1" s="56" t="str">
        <f t="shared" ref="B1:K1" ca="1" si="0">VLOOKUP(CONCATENATE(LEFT($A$2,1),COLUMN()-1),nevezettek,3,FALSE)</f>
        <v>Csörgő Norbert</v>
      </c>
      <c r="C1" s="56" t="str">
        <f t="shared" ca="1" si="0"/>
        <v>Degre András</v>
      </c>
      <c r="D1" s="56" t="str">
        <f t="shared" ca="1" si="0"/>
        <v>Farkas Zoltán</v>
      </c>
      <c r="E1" s="56" t="str">
        <f t="shared" ca="1" si="0"/>
        <v>Greguss Csaba</v>
      </c>
      <c r="F1" s="56" t="str">
        <f t="shared" ca="1" si="0"/>
        <v>Hegedűs Ferenc</v>
      </c>
      <c r="G1" s="56" t="str">
        <f t="shared" ca="1" si="0"/>
        <v>Herédi Zsolt</v>
      </c>
      <c r="H1" s="56" t="str">
        <f t="shared" ca="1" si="0"/>
        <v>Lipcsei Árpád</v>
      </c>
      <c r="I1" s="56" t="str">
        <f t="shared" ca="1" si="0"/>
        <v>Őrhidi Mátyás</v>
      </c>
      <c r="J1" s="56" t="str">
        <f t="shared" ca="1" si="0"/>
        <v>Takács Zsolt</v>
      </c>
      <c r="K1" s="56" t="str">
        <f t="shared" ca="1" si="0"/>
        <v>Zovát Csaba</v>
      </c>
      <c r="L1" s="68" t="s">
        <v>27</v>
      </c>
      <c r="M1" s="71" t="s">
        <v>40</v>
      </c>
      <c r="N1" s="74" t="s">
        <v>39</v>
      </c>
      <c r="O1" s="50" t="s">
        <v>44</v>
      </c>
      <c r="P1" s="53" t="s">
        <v>77</v>
      </c>
      <c r="Q1" s="7"/>
    </row>
    <row r="2" spans="1:22" x14ac:dyDescent="0.25">
      <c r="A2" s="28" t="str">
        <f ca="1">RIGHT(CELL("filename",A1),6)</f>
        <v>C liga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69"/>
      <c r="M2" s="72"/>
      <c r="N2" s="75"/>
      <c r="O2" s="51"/>
      <c r="P2" s="54"/>
      <c r="Q2" s="7"/>
      <c r="R2" s="30"/>
    </row>
    <row r="3" spans="1:22" x14ac:dyDescent="0.25">
      <c r="A3" s="29">
        <f ca="1">COUNTIF(Elérhetőségek!D:D,LEFT(A2,1))</f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70"/>
      <c r="M3" s="73"/>
      <c r="N3" s="76"/>
      <c r="O3" s="52"/>
      <c r="P3" s="55"/>
      <c r="Q3" s="7"/>
      <c r="R3" s="31"/>
    </row>
    <row r="4" spans="1:22" ht="15" customHeight="1" x14ac:dyDescent="0.25">
      <c r="A4" s="56" t="str">
        <f ca="1">B1</f>
        <v>Csörgő Norbert</v>
      </c>
      <c r="B4" s="59"/>
      <c r="C4" s="62" t="s">
        <v>60</v>
      </c>
      <c r="D4" s="62"/>
      <c r="E4" s="62" t="s">
        <v>42</v>
      </c>
      <c r="F4" s="62" t="s">
        <v>56</v>
      </c>
      <c r="G4" s="62" t="s">
        <v>43</v>
      </c>
      <c r="H4" s="62"/>
      <c r="I4" s="62"/>
      <c r="J4" s="62" t="s">
        <v>60</v>
      </c>
      <c r="K4" s="62" t="s">
        <v>57</v>
      </c>
      <c r="L4" s="82">
        <f>5*(COUNTIF(B4:K6,"5/0")+COUNTIF(B4:K6,"4/1")+COUNTIF(B4:K6,"3/2")+COUNTIF(B4:K6,"5/-"))+3*COUNTIF(B4:K6,"2/3")+2*COUNTIF(B4:K6,"1/4")+COUNTIF(B4:K6,"0/5")+0.01*M4+0.0001*(N4-O4)</f>
        <v>18.019400000000001</v>
      </c>
      <c r="M4" s="85">
        <f>1*COUNTIF(B4:K6,"5/0")+1*COUNTIF(B4:K6,"4/1")+1*COUNTIF(B4:K6,"3/2")+1*COUNTIF(B4:K6,"5/-")+0*COUNTIF(B4:K6,"2/3")+0*COUNTIF(B4:K6,"1/4")+0*COUNTIF(B4:K6,"0/5")</f>
        <v>2</v>
      </c>
      <c r="N4" s="88">
        <f>5*COUNTIF(B4:K6,"5/0")+4*COUNTIF(B4:K6,"4/1")+3*COUNTIF(B4:K6,"3/2")+5*COUNTIF(B4:K6,"5/-")+2*COUNTIF(B4:K6,"2/3")+1*COUNTIF(B4:K6,"1/4")+0*COUNTIF(B4:K6,"0/5")</f>
        <v>12</v>
      </c>
      <c r="O4" s="91">
        <f>0*COUNTIF(B4:K6,"5/0")+1*COUNTIF(B4:K6,"4/1")+2*COUNTIF(B4:K6,"3/2")+3*COUNTIF(B4:K6,"2/3")+4*COUNTIF(B4:K6,"1/4")+5*COUNTIF(B4:K6,"0/5")+5*COUNTIF(B4:K6,"-/5")</f>
        <v>18</v>
      </c>
      <c r="P4" s="77">
        <f>RANK(L4,L$4:L$33)</f>
        <v>9</v>
      </c>
      <c r="Q4" s="12"/>
    </row>
    <row r="5" spans="1:22" x14ac:dyDescent="0.25">
      <c r="A5" s="57"/>
      <c r="B5" s="60"/>
      <c r="C5" s="63"/>
      <c r="D5" s="63"/>
      <c r="E5" s="63"/>
      <c r="F5" s="63"/>
      <c r="G5" s="63"/>
      <c r="H5" s="63"/>
      <c r="I5" s="63"/>
      <c r="J5" s="63"/>
      <c r="K5" s="63"/>
      <c r="L5" s="83"/>
      <c r="M5" s="86"/>
      <c r="N5" s="89"/>
      <c r="O5" s="92"/>
      <c r="P5" s="78"/>
      <c r="Q5" s="5"/>
      <c r="U5" s="26"/>
      <c r="V5" s="26"/>
    </row>
    <row r="6" spans="1:22" x14ac:dyDescent="0.25">
      <c r="A6" s="58"/>
      <c r="B6" s="61"/>
      <c r="C6" s="64"/>
      <c r="D6" s="64"/>
      <c r="E6" s="64"/>
      <c r="F6" s="64"/>
      <c r="G6" s="64"/>
      <c r="H6" s="64"/>
      <c r="I6" s="64"/>
      <c r="J6" s="64"/>
      <c r="K6" s="64"/>
      <c r="L6" s="84"/>
      <c r="M6" s="87"/>
      <c r="N6" s="90"/>
      <c r="O6" s="93"/>
      <c r="P6" s="40">
        <f>IFERROR(L4/SUM(N4:O6),0)</f>
        <v>0.60064666666666666</v>
      </c>
      <c r="Q6" s="13"/>
    </row>
    <row r="7" spans="1:22" x14ac:dyDescent="0.25">
      <c r="A7" s="56" t="str">
        <f ca="1">C1</f>
        <v>Degre András</v>
      </c>
      <c r="B7" s="62" t="s">
        <v>59</v>
      </c>
      <c r="C7" s="59"/>
      <c r="D7" s="62"/>
      <c r="E7" s="62" t="s">
        <v>43</v>
      </c>
      <c r="F7" s="62" t="s">
        <v>43</v>
      </c>
      <c r="G7" s="62" t="s">
        <v>59</v>
      </c>
      <c r="H7" s="62" t="s">
        <v>60</v>
      </c>
      <c r="I7" s="62" t="s">
        <v>42</v>
      </c>
      <c r="J7" s="62" t="s">
        <v>59</v>
      </c>
      <c r="K7" s="62" t="s">
        <v>57</v>
      </c>
      <c r="L7" s="82">
        <f>5*(COUNTIF(B7:K9,"5/0")+COUNTIF(B7:K9,"4/1")+COUNTIF(B7:K9,"3/2")+COUNTIF(B7:K9,"5/-"))+3*COUNTIF(B7:K9,"2/3")+2*COUNTIF(B7:K9,"1/4")+COUNTIF(B7:K9,"0/5")+0.01*M7+0.0001*(N7-O7)</f>
        <v>33.050999999999995</v>
      </c>
      <c r="M7" s="85">
        <f>1*COUNTIF(B7:K9,"5/0")+1*COUNTIF(B7:K9,"4/1")+1*COUNTIF(B7:K9,"3/2")+1*COUNTIF(B7:K9,"5/-")+0*COUNTIF(B7:K9,"2/3")+0*COUNTIF(B7:K9,"1/4")+0*COUNTIF(B7:K9,"0/5")</f>
        <v>5</v>
      </c>
      <c r="N7" s="88">
        <f>5*COUNTIF(B7:K9,"5/0")+4*COUNTIF(B7:K9,"4/1")+3*COUNTIF(B7:K9,"3/2")+5*COUNTIF(B7:K9,"5/-")+2*COUNTIF(B7:K9,"2/3")+1*COUNTIF(B7:K9,"1/4")+0*COUNTIF(B7:K9,"0/5")</f>
        <v>25</v>
      </c>
      <c r="O7" s="91">
        <f>0*COUNTIF(B7:K9,"5/0")+1*COUNTIF(B7:K9,"4/1")+2*COUNTIF(B7:K9,"3/2")+3*COUNTIF(B7:K9,"2/3")+4*COUNTIF(B7:K9,"1/4")+5*COUNTIF(B7:K9,"0/5")+5*COUNTIF(B7:K9,"-/5")</f>
        <v>15</v>
      </c>
      <c r="P7" s="77">
        <f>RANK(L7,L$4:L$33)</f>
        <v>3</v>
      </c>
      <c r="Q7" s="13"/>
      <c r="S7" s="6"/>
    </row>
    <row r="8" spans="1:22" x14ac:dyDescent="0.25">
      <c r="A8" s="57"/>
      <c r="B8" s="63"/>
      <c r="C8" s="60"/>
      <c r="D8" s="63"/>
      <c r="E8" s="63"/>
      <c r="F8" s="63"/>
      <c r="G8" s="63"/>
      <c r="H8" s="63"/>
      <c r="I8" s="63"/>
      <c r="J8" s="63"/>
      <c r="K8" s="63"/>
      <c r="L8" s="83"/>
      <c r="M8" s="86"/>
      <c r="N8" s="89"/>
      <c r="O8" s="92"/>
      <c r="P8" s="78"/>
      <c r="Q8" s="3"/>
      <c r="S8" s="6"/>
      <c r="U8" s="26"/>
      <c r="V8" s="26"/>
    </row>
    <row r="9" spans="1:22" x14ac:dyDescent="0.25">
      <c r="A9" s="58"/>
      <c r="B9" s="64"/>
      <c r="C9" s="61"/>
      <c r="D9" s="64"/>
      <c r="E9" s="64"/>
      <c r="F9" s="64"/>
      <c r="G9" s="64"/>
      <c r="H9" s="64"/>
      <c r="I9" s="64"/>
      <c r="J9" s="64"/>
      <c r="K9" s="64"/>
      <c r="L9" s="84"/>
      <c r="M9" s="87"/>
      <c r="N9" s="90"/>
      <c r="O9" s="93"/>
      <c r="P9" s="40">
        <f>IFERROR(L7/SUM(N7:O9),0)</f>
        <v>0.82627499999999987</v>
      </c>
      <c r="Q9" s="13"/>
      <c r="S9" s="11"/>
    </row>
    <row r="10" spans="1:22" x14ac:dyDescent="0.25">
      <c r="A10" s="56" t="str">
        <f ca="1">D1</f>
        <v>Farkas Zoltán</v>
      </c>
      <c r="B10" s="62"/>
      <c r="C10" s="62"/>
      <c r="D10" s="59"/>
      <c r="E10" s="62"/>
      <c r="F10" s="62" t="s">
        <v>56</v>
      </c>
      <c r="G10" s="62" t="s">
        <v>59</v>
      </c>
      <c r="H10" s="62" t="s">
        <v>55</v>
      </c>
      <c r="I10" s="62" t="s">
        <v>60</v>
      </c>
      <c r="J10" s="62"/>
      <c r="K10" s="62" t="s">
        <v>57</v>
      </c>
      <c r="L10" s="82">
        <f>5*(COUNTIF(B10:K12,"5/0")+COUNTIF(B10:K12,"4/1")+COUNTIF(B10:K12,"3/2")+COUNTIF(B10:K12,"5/-"))+3*COUNTIF(B10:K12,"2/3")+2*COUNTIF(B10:K12,"1/4")+COUNTIF(B10:K12,"0/5")+0.01*M10+0.0001*(N10-O10)</f>
        <v>18.0305</v>
      </c>
      <c r="M10" s="85">
        <f>1*COUNTIF(B10:K12,"5/0")+1*COUNTIF(B10:K12,"4/1")+1*COUNTIF(B10:K12,"3/2")+1*COUNTIF(B10:K12,"5/-")+0*COUNTIF(B10:K12,"2/3")+0*COUNTIF(B10:K12,"1/4")+0*COUNTIF(B10:K12,"0/5")</f>
        <v>3</v>
      </c>
      <c r="N10" s="88">
        <f>5*COUNTIF(B10:K12,"5/0")+4*COUNTIF(B10:K12,"4/1")+3*COUNTIF(B10:K12,"3/2")+5*COUNTIF(B10:K12,"5/-")+2*COUNTIF(B10:K12,"2/3")+1*COUNTIF(B10:K12,"1/4")+0*COUNTIF(B10:K12,"0/5")</f>
        <v>15</v>
      </c>
      <c r="O10" s="91">
        <f>0*COUNTIF(B10:K12,"5/0")+1*COUNTIF(B10:K12,"4/1")+2*COUNTIF(B10:K12,"3/2")+3*COUNTIF(B10:K12,"2/3")+4*COUNTIF(B10:K12,"1/4")+5*COUNTIF(B10:K12,"0/5")+5*COUNTIF(B10:K12,"-/5")</f>
        <v>10</v>
      </c>
      <c r="P10" s="77">
        <f t="shared" ref="P10" si="1">RANK(L10,L$4:L$33)</f>
        <v>8</v>
      </c>
      <c r="Q10" s="13"/>
    </row>
    <row r="11" spans="1:22" x14ac:dyDescent="0.25">
      <c r="A11" s="57"/>
      <c r="B11" s="63"/>
      <c r="C11" s="63"/>
      <c r="D11" s="60"/>
      <c r="E11" s="63"/>
      <c r="F11" s="63"/>
      <c r="G11" s="63"/>
      <c r="H11" s="63"/>
      <c r="I11" s="63"/>
      <c r="J11" s="63"/>
      <c r="K11" s="63"/>
      <c r="L11" s="83"/>
      <c r="M11" s="86"/>
      <c r="N11" s="89"/>
      <c r="O11" s="92"/>
      <c r="P11" s="78"/>
      <c r="Q11" s="2"/>
      <c r="S11" s="9"/>
      <c r="T11" s="1"/>
    </row>
    <row r="12" spans="1:22" x14ac:dyDescent="0.25">
      <c r="A12" s="58"/>
      <c r="B12" s="64"/>
      <c r="C12" s="64"/>
      <c r="D12" s="61"/>
      <c r="E12" s="64"/>
      <c r="F12" s="64"/>
      <c r="G12" s="64"/>
      <c r="H12" s="64"/>
      <c r="I12" s="64"/>
      <c r="J12" s="64"/>
      <c r="K12" s="64"/>
      <c r="L12" s="84"/>
      <c r="M12" s="87"/>
      <c r="N12" s="90"/>
      <c r="O12" s="93"/>
      <c r="P12" s="40">
        <f t="shared" ref="P12" si="2">IFERROR(L10/SUM(N10:O12),0)</f>
        <v>0.72121999999999997</v>
      </c>
      <c r="Q12" s="13"/>
    </row>
    <row r="13" spans="1:22" x14ac:dyDescent="0.25">
      <c r="A13" s="56" t="str">
        <f ca="1">E1</f>
        <v>Greguss Csaba</v>
      </c>
      <c r="B13" s="62" t="s">
        <v>43</v>
      </c>
      <c r="C13" s="62" t="s">
        <v>42</v>
      </c>
      <c r="D13" s="62"/>
      <c r="E13" s="59"/>
      <c r="F13" s="62" t="s">
        <v>56</v>
      </c>
      <c r="G13" s="62" t="s">
        <v>42</v>
      </c>
      <c r="H13" s="62" t="s">
        <v>55</v>
      </c>
      <c r="I13" s="62" t="s">
        <v>43</v>
      </c>
      <c r="J13" s="62" t="s">
        <v>60</v>
      </c>
      <c r="K13" s="62" t="s">
        <v>57</v>
      </c>
      <c r="L13" s="82">
        <f>5*(COUNTIF(B13:K15,"5/0")+COUNTIF(B13:K15,"4/1")+COUNTIF(B13:K15,"3/2")+COUNTIF(B13:K15,"5/-"))+3*COUNTIF(B13:K15,"2/3")+2*COUNTIF(B13:K15,"1/4")+COUNTIF(B13:K15,"0/5")+0.01*M13+0.0001*(N13-O13)</f>
        <v>29.040199999999999</v>
      </c>
      <c r="M13" s="85">
        <f>1*COUNTIF(B13:K15,"5/0")+1*COUNTIF(B13:K15,"4/1")+1*COUNTIF(B13:K15,"3/2")+1*COUNTIF(B13:K15,"5/-")+0*COUNTIF(B13:K15,"2/3")+0*COUNTIF(B13:K15,"1/4")+0*COUNTIF(B13:K15,"0/5")</f>
        <v>4</v>
      </c>
      <c r="N13" s="88">
        <f>5*COUNTIF(B13:K15,"5/0")+4*COUNTIF(B13:K15,"4/1")+3*COUNTIF(B13:K15,"3/2")+5*COUNTIF(B13:K15,"5/-")+2*COUNTIF(B13:K15,"2/3")+1*COUNTIF(B13:K15,"1/4")+0*COUNTIF(B13:K15,"0/5")</f>
        <v>21</v>
      </c>
      <c r="O13" s="91">
        <f>0*COUNTIF(B13:K15,"5/0")+1*COUNTIF(B13:K15,"4/1")+2*COUNTIF(B13:K15,"3/2")+3*COUNTIF(B13:K15,"2/3")+4*COUNTIF(B13:K15,"1/4")+5*COUNTIF(B13:K15,"0/5")+5*COUNTIF(B13:K15,"-/5")</f>
        <v>19</v>
      </c>
      <c r="P13" s="77">
        <f t="shared" ref="P13" si="3">RANK(L13,L$4:L$33)</f>
        <v>5</v>
      </c>
      <c r="Q13" s="13"/>
    </row>
    <row r="14" spans="1:22" x14ac:dyDescent="0.25">
      <c r="A14" s="57"/>
      <c r="B14" s="63"/>
      <c r="C14" s="63"/>
      <c r="D14" s="63"/>
      <c r="E14" s="60"/>
      <c r="F14" s="63"/>
      <c r="G14" s="63"/>
      <c r="H14" s="63"/>
      <c r="I14" s="63"/>
      <c r="J14" s="63"/>
      <c r="K14" s="63"/>
      <c r="L14" s="83"/>
      <c r="M14" s="86"/>
      <c r="N14" s="89"/>
      <c r="O14" s="92"/>
      <c r="P14" s="78"/>
      <c r="Q14" s="5"/>
      <c r="S14" s="9"/>
      <c r="U14" s="26"/>
      <c r="V14" s="26"/>
    </row>
    <row r="15" spans="1:22" x14ac:dyDescent="0.25">
      <c r="A15" s="58"/>
      <c r="B15" s="64"/>
      <c r="C15" s="64"/>
      <c r="D15" s="64"/>
      <c r="E15" s="61"/>
      <c r="F15" s="64"/>
      <c r="G15" s="64"/>
      <c r="H15" s="64"/>
      <c r="I15" s="64"/>
      <c r="J15" s="64"/>
      <c r="K15" s="64"/>
      <c r="L15" s="84"/>
      <c r="M15" s="87"/>
      <c r="N15" s="90"/>
      <c r="O15" s="93"/>
      <c r="P15" s="40">
        <f t="shared" ref="P15" si="4">IFERROR(L13/SUM(N13:O15),0)</f>
        <v>0.72600500000000001</v>
      </c>
      <c r="Q15" s="13"/>
    </row>
    <row r="16" spans="1:22" x14ac:dyDescent="0.25">
      <c r="A16" s="56" t="str">
        <f ca="1">F1</f>
        <v>Hegedűs Ferenc</v>
      </c>
      <c r="B16" s="62" t="s">
        <v>55</v>
      </c>
      <c r="C16" s="62" t="s">
        <v>42</v>
      </c>
      <c r="D16" s="62" t="s">
        <v>55</v>
      </c>
      <c r="E16" s="62" t="s">
        <v>55</v>
      </c>
      <c r="F16" s="59"/>
      <c r="G16" s="62" t="s">
        <v>55</v>
      </c>
      <c r="H16" s="62" t="s">
        <v>55</v>
      </c>
      <c r="I16" s="62" t="s">
        <v>59</v>
      </c>
      <c r="J16" s="62" t="s">
        <v>59</v>
      </c>
      <c r="K16" s="62" t="s">
        <v>57</v>
      </c>
      <c r="L16" s="82">
        <f>5*(COUNTIF(B16:K18,"5/0")+COUNTIF(B16:K18,"4/1")+COUNTIF(B16:K18,"3/2")+COUNTIF(B16:K18,"5/-"))+3*COUNTIF(B16:K18,"2/3")+2*COUNTIF(B16:K18,"1/4")+COUNTIF(B16:K18,"0/5")+0.01*M16+0.0001*(N16-O16)</f>
        <v>45.093700000000005</v>
      </c>
      <c r="M16" s="85">
        <f>1*COUNTIF(B16:K18,"5/0")+1*COUNTIF(B16:K18,"4/1")+1*COUNTIF(B16:K18,"3/2")+1*COUNTIF(B16:K18,"5/-")+0*COUNTIF(B16:K18,"2/3")+0*COUNTIF(B16:K18,"1/4")+0*COUNTIF(B16:K18,"0/5")</f>
        <v>9</v>
      </c>
      <c r="N16" s="88">
        <f>5*COUNTIF(B16:K18,"5/0")+4*COUNTIF(B16:K18,"4/1")+3*COUNTIF(B16:K18,"3/2")+5*COUNTIF(B16:K18,"5/-")+2*COUNTIF(B16:K18,"2/3")+1*COUNTIF(B16:K18,"1/4")+0*COUNTIF(B16:K18,"0/5")</f>
        <v>41</v>
      </c>
      <c r="O16" s="91">
        <f>0*COUNTIF(B16:K18,"5/0")+1*COUNTIF(B16:K18,"4/1")+2*COUNTIF(B16:K18,"3/2")+3*COUNTIF(B16:K18,"2/3")+4*COUNTIF(B16:K18,"1/4")+5*COUNTIF(B16:K18,"0/5")+5*COUNTIF(B16:K18,"-/5")</f>
        <v>4</v>
      </c>
      <c r="P16" s="77">
        <f t="shared" ref="P16" si="5">RANK(L16,L$4:L$33)</f>
        <v>1</v>
      </c>
      <c r="Q16" s="13"/>
    </row>
    <row r="17" spans="1:21" x14ac:dyDescent="0.25">
      <c r="A17" s="57"/>
      <c r="B17" s="63"/>
      <c r="C17" s="63"/>
      <c r="D17" s="63"/>
      <c r="E17" s="63"/>
      <c r="F17" s="60"/>
      <c r="G17" s="63"/>
      <c r="H17" s="63"/>
      <c r="I17" s="63"/>
      <c r="J17" s="63"/>
      <c r="K17" s="63"/>
      <c r="L17" s="83"/>
      <c r="M17" s="86"/>
      <c r="N17" s="89"/>
      <c r="O17" s="92"/>
      <c r="P17" s="78"/>
      <c r="Q17" s="5"/>
    </row>
    <row r="18" spans="1:21" x14ac:dyDescent="0.25">
      <c r="A18" s="58"/>
      <c r="B18" s="64"/>
      <c r="C18" s="64"/>
      <c r="D18" s="64"/>
      <c r="E18" s="64"/>
      <c r="F18" s="61"/>
      <c r="G18" s="64"/>
      <c r="H18" s="64"/>
      <c r="I18" s="64"/>
      <c r="J18" s="64"/>
      <c r="K18" s="64"/>
      <c r="L18" s="84"/>
      <c r="M18" s="87"/>
      <c r="N18" s="90"/>
      <c r="O18" s="93"/>
      <c r="P18" s="40">
        <f t="shared" ref="P18" si="6">IFERROR(L16/SUM(N16:O18),0)</f>
        <v>1.0020822222222223</v>
      </c>
      <c r="Q18" s="13"/>
    </row>
    <row r="19" spans="1:21" x14ac:dyDescent="0.25">
      <c r="A19" s="56" t="str">
        <f ca="1">G1</f>
        <v>Herédi Zsolt</v>
      </c>
      <c r="B19" s="62" t="s">
        <v>42</v>
      </c>
      <c r="C19" s="62" t="s">
        <v>60</v>
      </c>
      <c r="D19" s="62" t="s">
        <v>60</v>
      </c>
      <c r="E19" s="62" t="s">
        <v>43</v>
      </c>
      <c r="F19" s="62" t="s">
        <v>56</v>
      </c>
      <c r="G19" s="59"/>
      <c r="H19" s="62" t="s">
        <v>43</v>
      </c>
      <c r="I19" s="62" t="s">
        <v>43</v>
      </c>
      <c r="J19" s="62" t="s">
        <v>43</v>
      </c>
      <c r="K19" s="62" t="s">
        <v>57</v>
      </c>
      <c r="L19" s="82">
        <f>5*(COUNTIF(B19:K21,"5/0")+COUNTIF(B19:K21,"4/1")+COUNTIF(B19:K21,"3/2")+COUNTIF(B19:K21,"5/-"))+3*COUNTIF(B19:K21,"2/3")+2*COUNTIF(B19:K21,"1/4")+COUNTIF(B19:K21,"0/5")+0.01*M19+0.0001*(N19-O19)</f>
        <v>27.019099999999998</v>
      </c>
      <c r="M19" s="85">
        <f>1*COUNTIF(B19:K21,"5/0")+1*COUNTIF(B19:K21,"4/1")+1*COUNTIF(B19:K21,"3/2")+1*COUNTIF(B19:K21,"5/-")+0*COUNTIF(B19:K21,"2/3")+0*COUNTIF(B19:K21,"1/4")+0*COUNTIF(B19:K21,"0/5")</f>
        <v>2</v>
      </c>
      <c r="N19" s="88">
        <f>5*COUNTIF(B19:K21,"5/0")+4*COUNTIF(B19:K21,"4/1")+3*COUNTIF(B19:K21,"3/2")+5*COUNTIF(B19:K21,"5/-")+2*COUNTIF(B19:K21,"2/3")+1*COUNTIF(B19:K21,"1/4")+0*COUNTIF(B19:K21,"0/5")</f>
        <v>18</v>
      </c>
      <c r="O19" s="91">
        <f>0*COUNTIF(B19:K21,"5/0")+1*COUNTIF(B19:K21,"4/1")+2*COUNTIF(B19:K21,"3/2")+3*COUNTIF(B19:K21,"2/3")+4*COUNTIF(B19:K21,"1/4")+5*COUNTIF(B19:K21,"0/5")+5*COUNTIF(B19:K21,"-/5")</f>
        <v>27</v>
      </c>
      <c r="P19" s="77">
        <f t="shared" ref="P19" si="7">RANK(L19,L$4:L$33)</f>
        <v>6</v>
      </c>
      <c r="Q19" s="13"/>
      <c r="S19" s="6"/>
    </row>
    <row r="20" spans="1:21" x14ac:dyDescent="0.25">
      <c r="A20" s="57"/>
      <c r="B20" s="63"/>
      <c r="C20" s="63"/>
      <c r="D20" s="63"/>
      <c r="E20" s="63"/>
      <c r="F20" s="63"/>
      <c r="G20" s="60"/>
      <c r="H20" s="63"/>
      <c r="I20" s="63"/>
      <c r="J20" s="63"/>
      <c r="K20" s="63"/>
      <c r="L20" s="83"/>
      <c r="M20" s="86"/>
      <c r="N20" s="89"/>
      <c r="O20" s="92"/>
      <c r="P20" s="78"/>
      <c r="Q20" s="2"/>
      <c r="S20" s="6"/>
    </row>
    <row r="21" spans="1:21" x14ac:dyDescent="0.25">
      <c r="A21" s="58"/>
      <c r="B21" s="64"/>
      <c r="C21" s="64"/>
      <c r="D21" s="64"/>
      <c r="E21" s="64"/>
      <c r="F21" s="64"/>
      <c r="G21" s="61"/>
      <c r="H21" s="64"/>
      <c r="I21" s="64"/>
      <c r="J21" s="64"/>
      <c r="K21" s="64"/>
      <c r="L21" s="84"/>
      <c r="M21" s="87"/>
      <c r="N21" s="90"/>
      <c r="O21" s="93"/>
      <c r="P21" s="40">
        <f t="shared" ref="P21" si="8">IFERROR(L19/SUM(N19:O21),0)</f>
        <v>0.60042444444444443</v>
      </c>
      <c r="Q21" s="13"/>
    </row>
    <row r="22" spans="1:21" x14ac:dyDescent="0.25">
      <c r="A22" s="56" t="str">
        <f ca="1">H1</f>
        <v>Lipcsei Árpád</v>
      </c>
      <c r="B22" s="62"/>
      <c r="C22" s="62" t="s">
        <v>59</v>
      </c>
      <c r="D22" s="62" t="s">
        <v>56</v>
      </c>
      <c r="E22" s="62" t="s">
        <v>56</v>
      </c>
      <c r="F22" s="62" t="s">
        <v>56</v>
      </c>
      <c r="G22" s="62" t="s">
        <v>42</v>
      </c>
      <c r="H22" s="59"/>
      <c r="I22" s="62" t="s">
        <v>56</v>
      </c>
      <c r="J22" s="62" t="s">
        <v>43</v>
      </c>
      <c r="K22" s="62" t="s">
        <v>57</v>
      </c>
      <c r="L22" s="82">
        <f>5*(COUNTIF(B22:K24,"5/0")+COUNTIF(B22:K24,"4/1")+COUNTIF(B22:K24,"3/2")+COUNTIF(B22:K24,"5/-"))+3*COUNTIF(B22:K24,"2/3")+2*COUNTIF(B22:K24,"1/4")+COUNTIF(B22:K24,"0/5")+0.01*M22+0.0001*(N22-O22)</f>
        <v>22.0288</v>
      </c>
      <c r="M22" s="85">
        <f>1*COUNTIF(B22:K24,"5/0")+1*COUNTIF(B22:K24,"4/1")+1*COUNTIF(B22:K24,"3/2")+1*COUNTIF(B22:K24,"5/-")+0*COUNTIF(B22:K24,"2/3")+0*COUNTIF(B22:K24,"1/4")+0*COUNTIF(B22:K24,"0/5")</f>
        <v>3</v>
      </c>
      <c r="N22" s="88">
        <f>5*COUNTIF(B22:K24,"5/0")+4*COUNTIF(B22:K24,"4/1")+3*COUNTIF(B22:K24,"3/2")+5*COUNTIF(B22:K24,"5/-")+2*COUNTIF(B22:K24,"2/3")+1*COUNTIF(B22:K24,"1/4")+0*COUNTIF(B22:K24,"0/5")</f>
        <v>14</v>
      </c>
      <c r="O22" s="91">
        <f>0*COUNTIF(B22:K24,"5/0")+1*COUNTIF(B22:K24,"4/1")+2*COUNTIF(B22:K24,"3/2")+3*COUNTIF(B22:K24,"2/3")+4*COUNTIF(B22:K24,"1/4")+5*COUNTIF(B22:K24,"0/5")+5*COUNTIF(B22:K24,"-/5")</f>
        <v>26</v>
      </c>
      <c r="P22" s="77">
        <f t="shared" ref="P22" si="9">RANK(L22,L$4:L$33)</f>
        <v>7</v>
      </c>
      <c r="Q22" s="13"/>
    </row>
    <row r="23" spans="1:21" x14ac:dyDescent="0.25">
      <c r="A23" s="57"/>
      <c r="B23" s="63"/>
      <c r="C23" s="63"/>
      <c r="D23" s="63"/>
      <c r="E23" s="63"/>
      <c r="F23" s="63"/>
      <c r="G23" s="63"/>
      <c r="H23" s="60"/>
      <c r="I23" s="63"/>
      <c r="J23" s="63"/>
      <c r="K23" s="63"/>
      <c r="L23" s="83"/>
      <c r="M23" s="86"/>
      <c r="N23" s="89"/>
      <c r="O23" s="92"/>
      <c r="P23" s="78"/>
      <c r="Q23" s="2"/>
      <c r="S23" s="10"/>
      <c r="U23" s="4"/>
    </row>
    <row r="24" spans="1:21" x14ac:dyDescent="0.25">
      <c r="A24" s="58"/>
      <c r="B24" s="64"/>
      <c r="C24" s="64"/>
      <c r="D24" s="64"/>
      <c r="E24" s="64"/>
      <c r="F24" s="64"/>
      <c r="G24" s="64"/>
      <c r="H24" s="61"/>
      <c r="I24" s="64"/>
      <c r="J24" s="64"/>
      <c r="K24" s="64"/>
      <c r="L24" s="84"/>
      <c r="M24" s="87"/>
      <c r="N24" s="90"/>
      <c r="O24" s="93"/>
      <c r="P24" s="40">
        <f t="shared" ref="P24" si="10">IFERROR(L22/SUM(N22:O24),0)</f>
        <v>0.55071999999999999</v>
      </c>
      <c r="Q24" s="13"/>
    </row>
    <row r="25" spans="1:21" x14ac:dyDescent="0.25">
      <c r="A25" s="56" t="str">
        <f ca="1">I1</f>
        <v>Őrhidi Mátyás</v>
      </c>
      <c r="B25" s="62"/>
      <c r="C25" s="62" t="s">
        <v>43</v>
      </c>
      <c r="D25" s="62" t="s">
        <v>59</v>
      </c>
      <c r="E25" s="62" t="s">
        <v>42</v>
      </c>
      <c r="F25" s="62" t="s">
        <v>60</v>
      </c>
      <c r="G25" s="62" t="s">
        <v>42</v>
      </c>
      <c r="H25" s="62" t="s">
        <v>55</v>
      </c>
      <c r="I25" s="59"/>
      <c r="J25" s="62" t="s">
        <v>42</v>
      </c>
      <c r="K25" s="62" t="s">
        <v>57</v>
      </c>
      <c r="L25" s="82">
        <f>5*(COUNTIF(B25:K27,"5/0")+COUNTIF(B25:K27,"4/1")+COUNTIF(B25:K27,"3/2")+COUNTIF(B25:K27,"5/-"))+3*COUNTIF(B25:K27,"2/3")+2*COUNTIF(B25:K27,"1/4")+COUNTIF(B25:K27,"0/5")+0.01*M25+0.0001*(N25-O25)</f>
        <v>35.061199999999999</v>
      </c>
      <c r="M25" s="85">
        <f>1*COUNTIF(B25:K27,"5/0")+1*COUNTIF(B25:K27,"4/1")+1*COUNTIF(B25:K27,"3/2")+1*COUNTIF(B25:K27,"5/-")+0*COUNTIF(B25:K27,"2/3")+0*COUNTIF(B25:K27,"1/4")+0*COUNTIF(B25:K27,"0/5")</f>
        <v>6</v>
      </c>
      <c r="N25" s="88">
        <f>5*COUNTIF(B25:K27,"5/0")+4*COUNTIF(B25:K27,"4/1")+3*COUNTIF(B25:K27,"3/2")+5*COUNTIF(B25:K27,"5/-")+2*COUNTIF(B25:K27,"2/3")+1*COUNTIF(B25:K27,"1/4")+0*COUNTIF(B25:K27,"0/5")</f>
        <v>26</v>
      </c>
      <c r="O25" s="91">
        <f>0*COUNTIF(B25:K27,"5/0")+1*COUNTIF(B25:K27,"4/1")+2*COUNTIF(B25:K27,"3/2")+3*COUNTIF(B25:K27,"2/3")+4*COUNTIF(B25:K27,"1/4")+5*COUNTIF(B25:K27,"0/5")+5*COUNTIF(B25:K27,"-/5")</f>
        <v>14</v>
      </c>
      <c r="P25" s="77">
        <f t="shared" ref="P25" si="11">RANK(L25,L$4:L$33)</f>
        <v>2</v>
      </c>
      <c r="Q25" s="13"/>
    </row>
    <row r="26" spans="1:21" x14ac:dyDescent="0.25">
      <c r="A26" s="57"/>
      <c r="B26" s="63"/>
      <c r="C26" s="63"/>
      <c r="D26" s="63"/>
      <c r="E26" s="63"/>
      <c r="F26" s="63"/>
      <c r="G26" s="63"/>
      <c r="H26" s="63"/>
      <c r="I26" s="60"/>
      <c r="J26" s="63"/>
      <c r="K26" s="63"/>
      <c r="L26" s="83"/>
      <c r="M26" s="86"/>
      <c r="N26" s="89"/>
      <c r="O26" s="92"/>
      <c r="P26" s="78"/>
      <c r="Q26" s="3"/>
    </row>
    <row r="27" spans="1:21" x14ac:dyDescent="0.25">
      <c r="A27" s="58"/>
      <c r="B27" s="64"/>
      <c r="C27" s="64"/>
      <c r="D27" s="64"/>
      <c r="E27" s="64"/>
      <c r="F27" s="64"/>
      <c r="G27" s="64"/>
      <c r="H27" s="64"/>
      <c r="I27" s="61"/>
      <c r="J27" s="64"/>
      <c r="K27" s="64"/>
      <c r="L27" s="84"/>
      <c r="M27" s="87"/>
      <c r="N27" s="90"/>
      <c r="O27" s="93"/>
      <c r="P27" s="40">
        <f t="shared" ref="P27" si="12">IFERROR(L25/SUM(N25:O27),0)</f>
        <v>0.87653000000000003</v>
      </c>
      <c r="Q27" s="13"/>
    </row>
    <row r="28" spans="1:21" ht="15" customHeight="1" x14ac:dyDescent="0.25">
      <c r="A28" s="56" t="str">
        <f ca="1">J1</f>
        <v>Takács Zsolt</v>
      </c>
      <c r="B28" s="62" t="s">
        <v>59</v>
      </c>
      <c r="C28" s="62" t="s">
        <v>60</v>
      </c>
      <c r="D28" s="62"/>
      <c r="E28" s="62" t="s">
        <v>59</v>
      </c>
      <c r="F28" s="62" t="s">
        <v>60</v>
      </c>
      <c r="G28" s="62" t="s">
        <v>42</v>
      </c>
      <c r="H28" s="62" t="s">
        <v>42</v>
      </c>
      <c r="I28" s="62" t="s">
        <v>43</v>
      </c>
      <c r="J28" s="59"/>
      <c r="K28" s="62" t="s">
        <v>57</v>
      </c>
      <c r="L28" s="82">
        <f>5*(COUNTIF(B28:K30,"5/0")+COUNTIF(B28:K30,"4/1")+COUNTIF(B28:K30,"3/2")+COUNTIF(B28:K30,"5/-"))+3*COUNTIF(B28:K30,"2/3")+2*COUNTIF(B28:K30,"1/4")+COUNTIF(B28:K30,"0/5")+0.01*M28+0.0001*(N28-O28)</f>
        <v>32.050599999999996</v>
      </c>
      <c r="M28" s="85">
        <f>1*COUNTIF(B28:K30,"5/0")+1*COUNTIF(B28:K30,"4/1")+1*COUNTIF(B28:K30,"3/2")+1*COUNTIF(B28:K30,"5/-")+0*COUNTIF(B28:K30,"2/3")+0*COUNTIF(B28:K30,"1/4")+0*COUNTIF(B28:K30,"0/5")</f>
        <v>5</v>
      </c>
      <c r="N28" s="88">
        <f>5*COUNTIF(B28:K30,"5/0")+4*COUNTIF(B28:K30,"4/1")+3*COUNTIF(B28:K30,"3/2")+5*COUNTIF(B28:K30,"5/-")+2*COUNTIF(B28:K30,"2/3")+1*COUNTIF(B28:K30,"1/4")+0*COUNTIF(B28:K30,"0/5")</f>
        <v>23</v>
      </c>
      <c r="O28" s="91">
        <f>0*COUNTIF(B28:K30,"5/0")+1*COUNTIF(B28:K30,"4/1")+2*COUNTIF(B28:K30,"3/2")+3*COUNTIF(B28:K30,"2/3")+4*COUNTIF(B28:K30,"1/4")+5*COUNTIF(B28:K30,"0/5")+5*COUNTIF(B28:K30,"-/5")</f>
        <v>17</v>
      </c>
      <c r="P28" s="77">
        <f t="shared" ref="P28" si="13">RANK(L28,L$4:L$33)</f>
        <v>4</v>
      </c>
      <c r="Q28" s="13"/>
    </row>
    <row r="29" spans="1:21" ht="15" customHeight="1" x14ac:dyDescent="0.25">
      <c r="A29" s="57"/>
      <c r="B29" s="63"/>
      <c r="C29" s="63"/>
      <c r="D29" s="63"/>
      <c r="E29" s="63"/>
      <c r="F29" s="63"/>
      <c r="G29" s="63"/>
      <c r="H29" s="63"/>
      <c r="I29" s="63"/>
      <c r="J29" s="60"/>
      <c r="K29" s="63"/>
      <c r="L29" s="83"/>
      <c r="M29" s="86"/>
      <c r="N29" s="89"/>
      <c r="O29" s="92"/>
      <c r="P29" s="78"/>
      <c r="Q29" s="3"/>
    </row>
    <row r="30" spans="1:21" ht="15" customHeight="1" x14ac:dyDescent="0.25">
      <c r="A30" s="58"/>
      <c r="B30" s="64"/>
      <c r="C30" s="64"/>
      <c r="D30" s="64"/>
      <c r="E30" s="64"/>
      <c r="F30" s="64"/>
      <c r="G30" s="64"/>
      <c r="H30" s="64"/>
      <c r="I30" s="64"/>
      <c r="J30" s="61"/>
      <c r="K30" s="64"/>
      <c r="L30" s="84"/>
      <c r="M30" s="87"/>
      <c r="N30" s="90"/>
      <c r="O30" s="93"/>
      <c r="P30" s="40">
        <f t="shared" ref="P30" si="14">IFERROR(L28/SUM(N28:O30),0)</f>
        <v>0.80126499999999989</v>
      </c>
      <c r="Q30" s="13"/>
    </row>
    <row r="31" spans="1:21" x14ac:dyDescent="0.25">
      <c r="A31" s="56" t="str">
        <f ca="1">K1</f>
        <v>Zovát Csaba</v>
      </c>
      <c r="B31" s="62" t="s">
        <v>58</v>
      </c>
      <c r="C31" s="62" t="s">
        <v>58</v>
      </c>
      <c r="D31" s="62" t="s">
        <v>58</v>
      </c>
      <c r="E31" s="62" t="s">
        <v>58</v>
      </c>
      <c r="F31" s="62" t="s">
        <v>58</v>
      </c>
      <c r="G31" s="62" t="s">
        <v>58</v>
      </c>
      <c r="H31" s="62" t="s">
        <v>58</v>
      </c>
      <c r="I31" s="62" t="s">
        <v>58</v>
      </c>
      <c r="J31" s="62" t="s">
        <v>58</v>
      </c>
      <c r="K31" s="59"/>
      <c r="L31" s="82">
        <f>5*(COUNTIF(B31:K33,"5/0")+COUNTIF(B31:K33,"4/1")+COUNTIF(B31:K33,"3/2")+COUNTIF(B31:K33,"5/-"))+3*COUNTIF(B31:K33,"2/3")+2*COUNTIF(B31:K33,"1/4")+COUNTIF(B31:K33,"0/5")+0.01*M31+0.0001*(N31-O31)</f>
        <v>-4.5000000000000005E-3</v>
      </c>
      <c r="M31" s="85">
        <f>1*COUNTIF(B31:K33,"5/0")+1*COUNTIF(B31:K33,"4/1")+1*COUNTIF(B31:K33,"3/2")+1*COUNTIF(B31:K33,"5/-")+0*COUNTIF(B31:K33,"2/3")+0*COUNTIF(B31:K33,"1/4")+0*COUNTIF(B31:K33,"0/5")</f>
        <v>0</v>
      </c>
      <c r="N31" s="88">
        <f>5*COUNTIF(B31:K33,"5/0")+4*COUNTIF(B31:K33,"4/1")+3*COUNTIF(B31:K33,"3/2")+5*COUNTIF(B31:K33,"5/-")+2*COUNTIF(B31:K33,"2/3")+1*COUNTIF(B31:K33,"1/4")+0*COUNTIF(B31:K33,"0/5")</f>
        <v>0</v>
      </c>
      <c r="O31" s="91">
        <f>0*COUNTIF(B31:K33,"5/0")+1*COUNTIF(B31:K33,"4/1")+2*COUNTIF(B31:K33,"3/2")+3*COUNTIF(B31:K33,"2/3")+4*COUNTIF(B31:K33,"1/4")+5*COUNTIF(B31:K33,"0/5")+5*COUNTIF(B31:K33,"-/5")</f>
        <v>45</v>
      </c>
      <c r="P31" s="77">
        <f t="shared" ref="P31" si="15">RANK(L31,L$4:L$33)</f>
        <v>10</v>
      </c>
      <c r="Q31" s="13"/>
    </row>
    <row r="32" spans="1:21" x14ac:dyDescent="0.25">
      <c r="A32" s="57"/>
      <c r="B32" s="63"/>
      <c r="C32" s="63"/>
      <c r="D32" s="63"/>
      <c r="E32" s="63"/>
      <c r="F32" s="63"/>
      <c r="G32" s="63"/>
      <c r="H32" s="63"/>
      <c r="I32" s="63"/>
      <c r="J32" s="63"/>
      <c r="K32" s="60"/>
      <c r="L32" s="83"/>
      <c r="M32" s="86"/>
      <c r="N32" s="89"/>
      <c r="O32" s="92"/>
      <c r="P32" s="78"/>
      <c r="Q32" s="3"/>
    </row>
    <row r="33" spans="1:17" x14ac:dyDescent="0.25">
      <c r="A33" s="58"/>
      <c r="B33" s="64"/>
      <c r="C33" s="64"/>
      <c r="D33" s="64"/>
      <c r="E33" s="64"/>
      <c r="F33" s="64"/>
      <c r="G33" s="64"/>
      <c r="H33" s="64"/>
      <c r="I33" s="64"/>
      <c r="J33" s="64"/>
      <c r="K33" s="61"/>
      <c r="L33" s="84"/>
      <c r="M33" s="87"/>
      <c r="N33" s="90"/>
      <c r="O33" s="93"/>
      <c r="P33" s="40">
        <f t="shared" ref="P33" si="16">IFERROR(L31/SUM(N31:O33),0)</f>
        <v>-1.0000000000000002E-4</v>
      </c>
      <c r="Q33" s="13"/>
    </row>
    <row r="34" spans="1:17" x14ac:dyDescent="0.2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Q38" s="13"/>
    </row>
    <row r="39" spans="1:17" x14ac:dyDescent="0.25">
      <c r="Q39" s="13"/>
    </row>
    <row r="40" spans="1:17" x14ac:dyDescent="0.25">
      <c r="Q40" s="13"/>
    </row>
    <row r="41" spans="1:17" x14ac:dyDescent="0.25">
      <c r="Q41" s="13"/>
    </row>
    <row r="42" spans="1:17" x14ac:dyDescent="0.25">
      <c r="Q42" s="13"/>
    </row>
    <row r="43" spans="1:17" x14ac:dyDescent="0.25">
      <c r="Q43" s="13"/>
    </row>
  </sheetData>
  <mergeCells count="175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I4:I6"/>
    <mergeCell ref="J4:J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K4:K6"/>
    <mergeCell ref="L4:L6"/>
    <mergeCell ref="M4:M6"/>
    <mergeCell ref="N4:N6"/>
    <mergeCell ref="F10:F12"/>
    <mergeCell ref="N13:N15"/>
    <mergeCell ref="J7:J9"/>
    <mergeCell ref="K7:K9"/>
    <mergeCell ref="L7:L9"/>
    <mergeCell ref="M7:M9"/>
    <mergeCell ref="N7:N9"/>
    <mergeCell ref="I13:I15"/>
    <mergeCell ref="J13:J15"/>
    <mergeCell ref="K13:K15"/>
    <mergeCell ref="L13:L15"/>
    <mergeCell ref="M13:M15"/>
    <mergeCell ref="H13:H15"/>
    <mergeCell ref="M10:M12"/>
    <mergeCell ref="N10:N12"/>
    <mergeCell ref="I10:I12"/>
    <mergeCell ref="J10:J12"/>
    <mergeCell ref="K10:K12"/>
    <mergeCell ref="L10:L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A10:A12"/>
    <mergeCell ref="B10:B12"/>
    <mergeCell ref="C10:C12"/>
    <mergeCell ref="D10:D12"/>
    <mergeCell ref="E10:E12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C16:C18"/>
    <mergeCell ref="D16:D18"/>
    <mergeCell ref="E16:E18"/>
    <mergeCell ref="F16:F18"/>
    <mergeCell ref="K19:K21"/>
    <mergeCell ref="L19:L21"/>
    <mergeCell ref="M19:M21"/>
    <mergeCell ref="N19:N21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M22:M24"/>
    <mergeCell ref="N22:N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I28:I30"/>
    <mergeCell ref="J28:J30"/>
    <mergeCell ref="K28:K30"/>
    <mergeCell ref="L28:L30"/>
    <mergeCell ref="M28:M30"/>
    <mergeCell ref="N28:N30"/>
    <mergeCell ref="N25:N27"/>
    <mergeCell ref="I25:I27"/>
    <mergeCell ref="J25:J27"/>
    <mergeCell ref="K25:K27"/>
    <mergeCell ref="L25:L27"/>
    <mergeCell ref="M25:M27"/>
    <mergeCell ref="P1:P3"/>
    <mergeCell ref="O4:O6"/>
    <mergeCell ref="P4:P5"/>
    <mergeCell ref="O7:O9"/>
    <mergeCell ref="P7:P8"/>
    <mergeCell ref="O10:O12"/>
    <mergeCell ref="P10:P11"/>
    <mergeCell ref="O13:O15"/>
    <mergeCell ref="P13:P14"/>
    <mergeCell ref="O16:O18"/>
    <mergeCell ref="P16:P17"/>
    <mergeCell ref="O19:O21"/>
    <mergeCell ref="P19:P20"/>
    <mergeCell ref="O22:O24"/>
    <mergeCell ref="P22:P23"/>
    <mergeCell ref="O25:O27"/>
    <mergeCell ref="P25:P26"/>
    <mergeCell ref="O28:O30"/>
    <mergeCell ref="P28:P29"/>
    <mergeCell ref="J31:J33"/>
    <mergeCell ref="K31:K33"/>
    <mergeCell ref="L31:L33"/>
    <mergeCell ref="M31:M33"/>
    <mergeCell ref="N31:N33"/>
    <mergeCell ref="O31:O33"/>
    <mergeCell ref="P31:P32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</mergeCells>
  <conditionalFormatting sqref="A4:A33">
    <cfRule type="cellIs" dxfId="13" priority="4" stopIfTrue="1" operator="equal">
      <formula>0</formula>
    </cfRule>
  </conditionalFormatting>
  <conditionalFormatting sqref="P10 P13 P16 P19 P22 P25 P28 P31 P7 P4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conditionalFormatting sqref="B4:K33">
    <cfRule type="cellIs" priority="2" operator="equal">
      <formula>""</formula>
    </cfRule>
    <cfRule type="expression" dxfId="12" priority="3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K33 IX4:JG33 ST4:TC33 ACP4:ACY33 AML4:AMU33 AWH4:AWQ33 BGD4:BGM33 BPZ4:BQI33 BZV4:CAE33 CJR4:CKA33 CTN4:CTW33 DDJ4:DDS33 DNF4:DNO33 DXB4:DXK33 EGX4:EHG33 EQT4:ERC33 FAP4:FAY33 FKL4:FKU33 FUH4:FUQ33 GED4:GEM33 GNZ4:GOI33 GXV4:GYE33 HHR4:HIA33 HRN4:HRW33 IBJ4:IBS33 ILF4:ILO33 IVB4:IVK33 JEX4:JFG33 JOT4:JPC33 JYP4:JYY33 KIL4:KIU33 KSH4:KSQ33 LCD4:LCM33 LLZ4:LMI33 LVV4:LWE33 MFR4:MGA33 MPN4:MPW33 MZJ4:MZS33 NJF4:NJO33 NTB4:NTK33 OCX4:ODG33 OMT4:ONC33 OWP4:OWY33 PGL4:PGU33 PQH4:PQQ33 QAD4:QAM33 QJZ4:QKI33 QTV4:QUE33 RDR4:REA33 RNN4:RNW33 RXJ4:RXS33 SHF4:SHO33 SRB4:SRK33 TAX4:TBG33 TKT4:TLC33 TUP4:TUY33 UEL4:UEU33 UOH4:UOQ33 UYD4:UYM33 VHZ4:VII33 VRV4:VSE33 WBR4:WCA33 WLN4:WLW33 WVJ4:WVS33 B65540:K65569 IX65540:JG65569 ST65540:TC65569 ACP65540:ACY65569 AML65540:AMU65569 AWH65540:AWQ65569 BGD65540:BGM65569 BPZ65540:BQI65569 BZV65540:CAE65569 CJR65540:CKA65569 CTN65540:CTW65569 DDJ65540:DDS65569 DNF65540:DNO65569 DXB65540:DXK65569 EGX65540:EHG65569 EQT65540:ERC65569 FAP65540:FAY65569 FKL65540:FKU65569 FUH65540:FUQ65569 GED65540:GEM65569 GNZ65540:GOI65569 GXV65540:GYE65569 HHR65540:HIA65569 HRN65540:HRW65569 IBJ65540:IBS65569 ILF65540:ILO65569 IVB65540:IVK65569 JEX65540:JFG65569 JOT65540:JPC65569 JYP65540:JYY65569 KIL65540:KIU65569 KSH65540:KSQ65569 LCD65540:LCM65569 LLZ65540:LMI65569 LVV65540:LWE65569 MFR65540:MGA65569 MPN65540:MPW65569 MZJ65540:MZS65569 NJF65540:NJO65569 NTB65540:NTK65569 OCX65540:ODG65569 OMT65540:ONC65569 OWP65540:OWY65569 PGL65540:PGU65569 PQH65540:PQQ65569 QAD65540:QAM65569 QJZ65540:QKI65569 QTV65540:QUE65569 RDR65540:REA65569 RNN65540:RNW65569 RXJ65540:RXS65569 SHF65540:SHO65569 SRB65540:SRK65569 TAX65540:TBG65569 TKT65540:TLC65569 TUP65540:TUY65569 UEL65540:UEU65569 UOH65540:UOQ65569 UYD65540:UYM65569 VHZ65540:VII65569 VRV65540:VSE65569 WBR65540:WCA65569 WLN65540:WLW65569 WVJ65540:WVS65569 B131076:K131105 IX131076:JG131105 ST131076:TC131105 ACP131076:ACY131105 AML131076:AMU131105 AWH131076:AWQ131105 BGD131076:BGM131105 BPZ131076:BQI131105 BZV131076:CAE131105 CJR131076:CKA131105 CTN131076:CTW131105 DDJ131076:DDS131105 DNF131076:DNO131105 DXB131076:DXK131105 EGX131076:EHG131105 EQT131076:ERC131105 FAP131076:FAY131105 FKL131076:FKU131105 FUH131076:FUQ131105 GED131076:GEM131105 GNZ131076:GOI131105 GXV131076:GYE131105 HHR131076:HIA131105 HRN131076:HRW131105 IBJ131076:IBS131105 ILF131076:ILO131105 IVB131076:IVK131105 JEX131076:JFG131105 JOT131076:JPC131105 JYP131076:JYY131105 KIL131076:KIU131105 KSH131076:KSQ131105 LCD131076:LCM131105 LLZ131076:LMI131105 LVV131076:LWE131105 MFR131076:MGA131105 MPN131076:MPW131105 MZJ131076:MZS131105 NJF131076:NJO131105 NTB131076:NTK131105 OCX131076:ODG131105 OMT131076:ONC131105 OWP131076:OWY131105 PGL131076:PGU131105 PQH131076:PQQ131105 QAD131076:QAM131105 QJZ131076:QKI131105 QTV131076:QUE131105 RDR131076:REA131105 RNN131076:RNW131105 RXJ131076:RXS131105 SHF131076:SHO131105 SRB131076:SRK131105 TAX131076:TBG131105 TKT131076:TLC131105 TUP131076:TUY131105 UEL131076:UEU131105 UOH131076:UOQ131105 UYD131076:UYM131105 VHZ131076:VII131105 VRV131076:VSE131105 WBR131076:WCA131105 WLN131076:WLW131105 WVJ131076:WVS131105 B196612:K196641 IX196612:JG196641 ST196612:TC196641 ACP196612:ACY196641 AML196612:AMU196641 AWH196612:AWQ196641 BGD196612:BGM196641 BPZ196612:BQI196641 BZV196612:CAE196641 CJR196612:CKA196641 CTN196612:CTW196641 DDJ196612:DDS196641 DNF196612:DNO196641 DXB196612:DXK196641 EGX196612:EHG196641 EQT196612:ERC196641 FAP196612:FAY196641 FKL196612:FKU196641 FUH196612:FUQ196641 GED196612:GEM196641 GNZ196612:GOI196641 GXV196612:GYE196641 HHR196612:HIA196641 HRN196612:HRW196641 IBJ196612:IBS196641 ILF196612:ILO196641 IVB196612:IVK196641 JEX196612:JFG196641 JOT196612:JPC196641 JYP196612:JYY196641 KIL196612:KIU196641 KSH196612:KSQ196641 LCD196612:LCM196641 LLZ196612:LMI196641 LVV196612:LWE196641 MFR196612:MGA196641 MPN196612:MPW196641 MZJ196612:MZS196641 NJF196612:NJO196641 NTB196612:NTK196641 OCX196612:ODG196641 OMT196612:ONC196641 OWP196612:OWY196641 PGL196612:PGU196641 PQH196612:PQQ196641 QAD196612:QAM196641 QJZ196612:QKI196641 QTV196612:QUE196641 RDR196612:REA196641 RNN196612:RNW196641 RXJ196612:RXS196641 SHF196612:SHO196641 SRB196612:SRK196641 TAX196612:TBG196641 TKT196612:TLC196641 TUP196612:TUY196641 UEL196612:UEU196641 UOH196612:UOQ196641 UYD196612:UYM196641 VHZ196612:VII196641 VRV196612:VSE196641 WBR196612:WCA196641 WLN196612:WLW196641 WVJ196612:WVS196641 B262148:K262177 IX262148:JG262177 ST262148:TC262177 ACP262148:ACY262177 AML262148:AMU262177 AWH262148:AWQ262177 BGD262148:BGM262177 BPZ262148:BQI262177 BZV262148:CAE262177 CJR262148:CKA262177 CTN262148:CTW262177 DDJ262148:DDS262177 DNF262148:DNO262177 DXB262148:DXK262177 EGX262148:EHG262177 EQT262148:ERC262177 FAP262148:FAY262177 FKL262148:FKU262177 FUH262148:FUQ262177 GED262148:GEM262177 GNZ262148:GOI262177 GXV262148:GYE262177 HHR262148:HIA262177 HRN262148:HRW262177 IBJ262148:IBS262177 ILF262148:ILO262177 IVB262148:IVK262177 JEX262148:JFG262177 JOT262148:JPC262177 JYP262148:JYY262177 KIL262148:KIU262177 KSH262148:KSQ262177 LCD262148:LCM262177 LLZ262148:LMI262177 LVV262148:LWE262177 MFR262148:MGA262177 MPN262148:MPW262177 MZJ262148:MZS262177 NJF262148:NJO262177 NTB262148:NTK262177 OCX262148:ODG262177 OMT262148:ONC262177 OWP262148:OWY262177 PGL262148:PGU262177 PQH262148:PQQ262177 QAD262148:QAM262177 QJZ262148:QKI262177 QTV262148:QUE262177 RDR262148:REA262177 RNN262148:RNW262177 RXJ262148:RXS262177 SHF262148:SHO262177 SRB262148:SRK262177 TAX262148:TBG262177 TKT262148:TLC262177 TUP262148:TUY262177 UEL262148:UEU262177 UOH262148:UOQ262177 UYD262148:UYM262177 VHZ262148:VII262177 VRV262148:VSE262177 WBR262148:WCA262177 WLN262148:WLW262177 WVJ262148:WVS262177 B327684:K327713 IX327684:JG327713 ST327684:TC327713 ACP327684:ACY327713 AML327684:AMU327713 AWH327684:AWQ327713 BGD327684:BGM327713 BPZ327684:BQI327713 BZV327684:CAE327713 CJR327684:CKA327713 CTN327684:CTW327713 DDJ327684:DDS327713 DNF327684:DNO327713 DXB327684:DXK327713 EGX327684:EHG327713 EQT327684:ERC327713 FAP327684:FAY327713 FKL327684:FKU327713 FUH327684:FUQ327713 GED327684:GEM327713 GNZ327684:GOI327713 GXV327684:GYE327713 HHR327684:HIA327713 HRN327684:HRW327713 IBJ327684:IBS327713 ILF327684:ILO327713 IVB327684:IVK327713 JEX327684:JFG327713 JOT327684:JPC327713 JYP327684:JYY327713 KIL327684:KIU327713 KSH327684:KSQ327713 LCD327684:LCM327713 LLZ327684:LMI327713 LVV327684:LWE327713 MFR327684:MGA327713 MPN327684:MPW327713 MZJ327684:MZS327713 NJF327684:NJO327713 NTB327684:NTK327713 OCX327684:ODG327713 OMT327684:ONC327713 OWP327684:OWY327713 PGL327684:PGU327713 PQH327684:PQQ327713 QAD327684:QAM327713 QJZ327684:QKI327713 QTV327684:QUE327713 RDR327684:REA327713 RNN327684:RNW327713 RXJ327684:RXS327713 SHF327684:SHO327713 SRB327684:SRK327713 TAX327684:TBG327713 TKT327684:TLC327713 TUP327684:TUY327713 UEL327684:UEU327713 UOH327684:UOQ327713 UYD327684:UYM327713 VHZ327684:VII327713 VRV327684:VSE327713 WBR327684:WCA327713 WLN327684:WLW327713 WVJ327684:WVS327713 B393220:K393249 IX393220:JG393249 ST393220:TC393249 ACP393220:ACY393249 AML393220:AMU393249 AWH393220:AWQ393249 BGD393220:BGM393249 BPZ393220:BQI393249 BZV393220:CAE393249 CJR393220:CKA393249 CTN393220:CTW393249 DDJ393220:DDS393249 DNF393220:DNO393249 DXB393220:DXK393249 EGX393220:EHG393249 EQT393220:ERC393249 FAP393220:FAY393249 FKL393220:FKU393249 FUH393220:FUQ393249 GED393220:GEM393249 GNZ393220:GOI393249 GXV393220:GYE393249 HHR393220:HIA393249 HRN393220:HRW393249 IBJ393220:IBS393249 ILF393220:ILO393249 IVB393220:IVK393249 JEX393220:JFG393249 JOT393220:JPC393249 JYP393220:JYY393249 KIL393220:KIU393249 KSH393220:KSQ393249 LCD393220:LCM393249 LLZ393220:LMI393249 LVV393220:LWE393249 MFR393220:MGA393249 MPN393220:MPW393249 MZJ393220:MZS393249 NJF393220:NJO393249 NTB393220:NTK393249 OCX393220:ODG393249 OMT393220:ONC393249 OWP393220:OWY393249 PGL393220:PGU393249 PQH393220:PQQ393249 QAD393220:QAM393249 QJZ393220:QKI393249 QTV393220:QUE393249 RDR393220:REA393249 RNN393220:RNW393249 RXJ393220:RXS393249 SHF393220:SHO393249 SRB393220:SRK393249 TAX393220:TBG393249 TKT393220:TLC393249 TUP393220:TUY393249 UEL393220:UEU393249 UOH393220:UOQ393249 UYD393220:UYM393249 VHZ393220:VII393249 VRV393220:VSE393249 WBR393220:WCA393249 WLN393220:WLW393249 WVJ393220:WVS393249 B458756:K458785 IX458756:JG458785 ST458756:TC458785 ACP458756:ACY458785 AML458756:AMU458785 AWH458756:AWQ458785 BGD458756:BGM458785 BPZ458756:BQI458785 BZV458756:CAE458785 CJR458756:CKA458785 CTN458756:CTW458785 DDJ458756:DDS458785 DNF458756:DNO458785 DXB458756:DXK458785 EGX458756:EHG458785 EQT458756:ERC458785 FAP458756:FAY458785 FKL458756:FKU458785 FUH458756:FUQ458785 GED458756:GEM458785 GNZ458756:GOI458785 GXV458756:GYE458785 HHR458756:HIA458785 HRN458756:HRW458785 IBJ458756:IBS458785 ILF458756:ILO458785 IVB458756:IVK458785 JEX458756:JFG458785 JOT458756:JPC458785 JYP458756:JYY458785 KIL458756:KIU458785 KSH458756:KSQ458785 LCD458756:LCM458785 LLZ458756:LMI458785 LVV458756:LWE458785 MFR458756:MGA458785 MPN458756:MPW458785 MZJ458756:MZS458785 NJF458756:NJO458785 NTB458756:NTK458785 OCX458756:ODG458785 OMT458756:ONC458785 OWP458756:OWY458785 PGL458756:PGU458785 PQH458756:PQQ458785 QAD458756:QAM458785 QJZ458756:QKI458785 QTV458756:QUE458785 RDR458756:REA458785 RNN458756:RNW458785 RXJ458756:RXS458785 SHF458756:SHO458785 SRB458756:SRK458785 TAX458756:TBG458785 TKT458756:TLC458785 TUP458756:TUY458785 UEL458756:UEU458785 UOH458756:UOQ458785 UYD458756:UYM458785 VHZ458756:VII458785 VRV458756:VSE458785 WBR458756:WCA458785 WLN458756:WLW458785 WVJ458756:WVS458785 B524292:K524321 IX524292:JG524321 ST524292:TC524321 ACP524292:ACY524321 AML524292:AMU524321 AWH524292:AWQ524321 BGD524292:BGM524321 BPZ524292:BQI524321 BZV524292:CAE524321 CJR524292:CKA524321 CTN524292:CTW524321 DDJ524292:DDS524321 DNF524292:DNO524321 DXB524292:DXK524321 EGX524292:EHG524321 EQT524292:ERC524321 FAP524292:FAY524321 FKL524292:FKU524321 FUH524292:FUQ524321 GED524292:GEM524321 GNZ524292:GOI524321 GXV524292:GYE524321 HHR524292:HIA524321 HRN524292:HRW524321 IBJ524292:IBS524321 ILF524292:ILO524321 IVB524292:IVK524321 JEX524292:JFG524321 JOT524292:JPC524321 JYP524292:JYY524321 KIL524292:KIU524321 KSH524292:KSQ524321 LCD524292:LCM524321 LLZ524292:LMI524321 LVV524292:LWE524321 MFR524292:MGA524321 MPN524292:MPW524321 MZJ524292:MZS524321 NJF524292:NJO524321 NTB524292:NTK524321 OCX524292:ODG524321 OMT524292:ONC524321 OWP524292:OWY524321 PGL524292:PGU524321 PQH524292:PQQ524321 QAD524292:QAM524321 QJZ524292:QKI524321 QTV524292:QUE524321 RDR524292:REA524321 RNN524292:RNW524321 RXJ524292:RXS524321 SHF524292:SHO524321 SRB524292:SRK524321 TAX524292:TBG524321 TKT524292:TLC524321 TUP524292:TUY524321 UEL524292:UEU524321 UOH524292:UOQ524321 UYD524292:UYM524321 VHZ524292:VII524321 VRV524292:VSE524321 WBR524292:WCA524321 WLN524292:WLW524321 WVJ524292:WVS524321 B589828:K589857 IX589828:JG589857 ST589828:TC589857 ACP589828:ACY589857 AML589828:AMU589857 AWH589828:AWQ589857 BGD589828:BGM589857 BPZ589828:BQI589857 BZV589828:CAE589857 CJR589828:CKA589857 CTN589828:CTW589857 DDJ589828:DDS589857 DNF589828:DNO589857 DXB589828:DXK589857 EGX589828:EHG589857 EQT589828:ERC589857 FAP589828:FAY589857 FKL589828:FKU589857 FUH589828:FUQ589857 GED589828:GEM589857 GNZ589828:GOI589857 GXV589828:GYE589857 HHR589828:HIA589857 HRN589828:HRW589857 IBJ589828:IBS589857 ILF589828:ILO589857 IVB589828:IVK589857 JEX589828:JFG589857 JOT589828:JPC589857 JYP589828:JYY589857 KIL589828:KIU589857 KSH589828:KSQ589857 LCD589828:LCM589857 LLZ589828:LMI589857 LVV589828:LWE589857 MFR589828:MGA589857 MPN589828:MPW589857 MZJ589828:MZS589857 NJF589828:NJO589857 NTB589828:NTK589857 OCX589828:ODG589857 OMT589828:ONC589857 OWP589828:OWY589857 PGL589828:PGU589857 PQH589828:PQQ589857 QAD589828:QAM589857 QJZ589828:QKI589857 QTV589828:QUE589857 RDR589828:REA589857 RNN589828:RNW589857 RXJ589828:RXS589857 SHF589828:SHO589857 SRB589828:SRK589857 TAX589828:TBG589857 TKT589828:TLC589857 TUP589828:TUY589857 UEL589828:UEU589857 UOH589828:UOQ589857 UYD589828:UYM589857 VHZ589828:VII589857 VRV589828:VSE589857 WBR589828:WCA589857 WLN589828:WLW589857 WVJ589828:WVS589857 B655364:K655393 IX655364:JG655393 ST655364:TC655393 ACP655364:ACY655393 AML655364:AMU655393 AWH655364:AWQ655393 BGD655364:BGM655393 BPZ655364:BQI655393 BZV655364:CAE655393 CJR655364:CKA655393 CTN655364:CTW655393 DDJ655364:DDS655393 DNF655364:DNO655393 DXB655364:DXK655393 EGX655364:EHG655393 EQT655364:ERC655393 FAP655364:FAY655393 FKL655364:FKU655393 FUH655364:FUQ655393 GED655364:GEM655393 GNZ655364:GOI655393 GXV655364:GYE655393 HHR655364:HIA655393 HRN655364:HRW655393 IBJ655364:IBS655393 ILF655364:ILO655393 IVB655364:IVK655393 JEX655364:JFG655393 JOT655364:JPC655393 JYP655364:JYY655393 KIL655364:KIU655393 KSH655364:KSQ655393 LCD655364:LCM655393 LLZ655364:LMI655393 LVV655364:LWE655393 MFR655364:MGA655393 MPN655364:MPW655393 MZJ655364:MZS655393 NJF655364:NJO655393 NTB655364:NTK655393 OCX655364:ODG655393 OMT655364:ONC655393 OWP655364:OWY655393 PGL655364:PGU655393 PQH655364:PQQ655393 QAD655364:QAM655393 QJZ655364:QKI655393 QTV655364:QUE655393 RDR655364:REA655393 RNN655364:RNW655393 RXJ655364:RXS655393 SHF655364:SHO655393 SRB655364:SRK655393 TAX655364:TBG655393 TKT655364:TLC655393 TUP655364:TUY655393 UEL655364:UEU655393 UOH655364:UOQ655393 UYD655364:UYM655393 VHZ655364:VII655393 VRV655364:VSE655393 WBR655364:WCA655393 WLN655364:WLW655393 WVJ655364:WVS655393 B720900:K720929 IX720900:JG720929 ST720900:TC720929 ACP720900:ACY720929 AML720900:AMU720929 AWH720900:AWQ720929 BGD720900:BGM720929 BPZ720900:BQI720929 BZV720900:CAE720929 CJR720900:CKA720929 CTN720900:CTW720929 DDJ720900:DDS720929 DNF720900:DNO720929 DXB720900:DXK720929 EGX720900:EHG720929 EQT720900:ERC720929 FAP720900:FAY720929 FKL720900:FKU720929 FUH720900:FUQ720929 GED720900:GEM720929 GNZ720900:GOI720929 GXV720900:GYE720929 HHR720900:HIA720929 HRN720900:HRW720929 IBJ720900:IBS720929 ILF720900:ILO720929 IVB720900:IVK720929 JEX720900:JFG720929 JOT720900:JPC720929 JYP720900:JYY720929 KIL720900:KIU720929 KSH720900:KSQ720929 LCD720900:LCM720929 LLZ720900:LMI720929 LVV720900:LWE720929 MFR720900:MGA720929 MPN720900:MPW720929 MZJ720900:MZS720929 NJF720900:NJO720929 NTB720900:NTK720929 OCX720900:ODG720929 OMT720900:ONC720929 OWP720900:OWY720929 PGL720900:PGU720929 PQH720900:PQQ720929 QAD720900:QAM720929 QJZ720900:QKI720929 QTV720900:QUE720929 RDR720900:REA720929 RNN720900:RNW720929 RXJ720900:RXS720929 SHF720900:SHO720929 SRB720900:SRK720929 TAX720900:TBG720929 TKT720900:TLC720929 TUP720900:TUY720929 UEL720900:UEU720929 UOH720900:UOQ720929 UYD720900:UYM720929 VHZ720900:VII720929 VRV720900:VSE720929 WBR720900:WCA720929 WLN720900:WLW720929 WVJ720900:WVS720929 B786436:K786465 IX786436:JG786465 ST786436:TC786465 ACP786436:ACY786465 AML786436:AMU786465 AWH786436:AWQ786465 BGD786436:BGM786465 BPZ786436:BQI786465 BZV786436:CAE786465 CJR786436:CKA786465 CTN786436:CTW786465 DDJ786436:DDS786465 DNF786436:DNO786465 DXB786436:DXK786465 EGX786436:EHG786465 EQT786436:ERC786465 FAP786436:FAY786465 FKL786436:FKU786465 FUH786436:FUQ786465 GED786436:GEM786465 GNZ786436:GOI786465 GXV786436:GYE786465 HHR786436:HIA786465 HRN786436:HRW786465 IBJ786436:IBS786465 ILF786436:ILO786465 IVB786436:IVK786465 JEX786436:JFG786465 JOT786436:JPC786465 JYP786436:JYY786465 KIL786436:KIU786465 KSH786436:KSQ786465 LCD786436:LCM786465 LLZ786436:LMI786465 LVV786436:LWE786465 MFR786436:MGA786465 MPN786436:MPW786465 MZJ786436:MZS786465 NJF786436:NJO786465 NTB786436:NTK786465 OCX786436:ODG786465 OMT786436:ONC786465 OWP786436:OWY786465 PGL786436:PGU786465 PQH786436:PQQ786465 QAD786436:QAM786465 QJZ786436:QKI786465 QTV786436:QUE786465 RDR786436:REA786465 RNN786436:RNW786465 RXJ786436:RXS786465 SHF786436:SHO786465 SRB786436:SRK786465 TAX786436:TBG786465 TKT786436:TLC786465 TUP786436:TUY786465 UEL786436:UEU786465 UOH786436:UOQ786465 UYD786436:UYM786465 VHZ786436:VII786465 VRV786436:VSE786465 WBR786436:WCA786465 WLN786436:WLW786465 WVJ786436:WVS786465 B851972:K852001 IX851972:JG852001 ST851972:TC852001 ACP851972:ACY852001 AML851972:AMU852001 AWH851972:AWQ852001 BGD851972:BGM852001 BPZ851972:BQI852001 BZV851972:CAE852001 CJR851972:CKA852001 CTN851972:CTW852001 DDJ851972:DDS852001 DNF851972:DNO852001 DXB851972:DXK852001 EGX851972:EHG852001 EQT851972:ERC852001 FAP851972:FAY852001 FKL851972:FKU852001 FUH851972:FUQ852001 GED851972:GEM852001 GNZ851972:GOI852001 GXV851972:GYE852001 HHR851972:HIA852001 HRN851972:HRW852001 IBJ851972:IBS852001 ILF851972:ILO852001 IVB851972:IVK852001 JEX851972:JFG852001 JOT851972:JPC852001 JYP851972:JYY852001 KIL851972:KIU852001 KSH851972:KSQ852001 LCD851972:LCM852001 LLZ851972:LMI852001 LVV851972:LWE852001 MFR851972:MGA852001 MPN851972:MPW852001 MZJ851972:MZS852001 NJF851972:NJO852001 NTB851972:NTK852001 OCX851972:ODG852001 OMT851972:ONC852001 OWP851972:OWY852001 PGL851972:PGU852001 PQH851972:PQQ852001 QAD851972:QAM852001 QJZ851972:QKI852001 QTV851972:QUE852001 RDR851972:REA852001 RNN851972:RNW852001 RXJ851972:RXS852001 SHF851972:SHO852001 SRB851972:SRK852001 TAX851972:TBG852001 TKT851972:TLC852001 TUP851972:TUY852001 UEL851972:UEU852001 UOH851972:UOQ852001 UYD851972:UYM852001 VHZ851972:VII852001 VRV851972:VSE852001 WBR851972:WCA852001 WLN851972:WLW852001 WVJ851972:WVS852001 B917508:K917537 IX917508:JG917537 ST917508:TC917537 ACP917508:ACY917537 AML917508:AMU917537 AWH917508:AWQ917537 BGD917508:BGM917537 BPZ917508:BQI917537 BZV917508:CAE917537 CJR917508:CKA917537 CTN917508:CTW917537 DDJ917508:DDS917537 DNF917508:DNO917537 DXB917508:DXK917537 EGX917508:EHG917537 EQT917508:ERC917537 FAP917508:FAY917537 FKL917508:FKU917537 FUH917508:FUQ917537 GED917508:GEM917537 GNZ917508:GOI917537 GXV917508:GYE917537 HHR917508:HIA917537 HRN917508:HRW917537 IBJ917508:IBS917537 ILF917508:ILO917537 IVB917508:IVK917537 JEX917508:JFG917537 JOT917508:JPC917537 JYP917508:JYY917537 KIL917508:KIU917537 KSH917508:KSQ917537 LCD917508:LCM917537 LLZ917508:LMI917537 LVV917508:LWE917537 MFR917508:MGA917537 MPN917508:MPW917537 MZJ917508:MZS917537 NJF917508:NJO917537 NTB917508:NTK917537 OCX917508:ODG917537 OMT917508:ONC917537 OWP917508:OWY917537 PGL917508:PGU917537 PQH917508:PQQ917537 QAD917508:QAM917537 QJZ917508:QKI917537 QTV917508:QUE917537 RDR917508:REA917537 RNN917508:RNW917537 RXJ917508:RXS917537 SHF917508:SHO917537 SRB917508:SRK917537 TAX917508:TBG917537 TKT917508:TLC917537 TUP917508:TUY917537 UEL917508:UEU917537 UOH917508:UOQ917537 UYD917508:UYM917537 VHZ917508:VII917537 VRV917508:VSE917537 WBR917508:WCA917537 WLN917508:WLW917537 WVJ917508:WVS917537 B983044:K983073 IX983044:JG983073 ST983044:TC983073 ACP983044:ACY983073 AML983044:AMU983073 AWH983044:AWQ983073 BGD983044:BGM983073 BPZ983044:BQI983073 BZV983044:CAE983073 CJR983044:CKA983073 CTN983044:CTW983073 DDJ983044:DDS983073 DNF983044:DNO983073 DXB983044:DXK983073 EGX983044:EHG983073 EQT983044:ERC983073 FAP983044:FAY983073 FKL983044:FKU983073 FUH983044:FUQ983073 GED983044:GEM983073 GNZ983044:GOI983073 GXV983044:GYE983073 HHR983044:HIA983073 HRN983044:HRW983073 IBJ983044:IBS983073 ILF983044:ILO983073 IVB983044:IVK983073 JEX983044:JFG983073 JOT983044:JPC983073 JYP983044:JYY983073 KIL983044:KIU983073 KSH983044:KSQ983073 LCD983044:LCM983073 LLZ983044:LMI983073 LVV983044:LWE983073 MFR983044:MGA983073 MPN983044:MPW983073 MZJ983044:MZS983073 NJF983044:NJO983073 NTB983044:NTK983073 OCX983044:ODG983073 OMT983044:ONC983073 OWP983044:OWY983073 PGL983044:PGU983073 PQH983044:PQQ983073 QAD983044:QAM983073 QJZ983044:QKI983073 QTV983044:QUE983073 RDR983044:REA983073 RNN983044:RNW983073 RXJ983044:RXS983073 SHF983044:SHO983073 SRB983044:SRK983073 TAX983044:TBG983073 TKT983044:TLC983073 TUP983044:TUY983073 UEL983044:UEU983073 UOH983044:UOQ983073 UYD983044:UYM983073 VHZ983044:VII983073 VRV983044:VSE983073 WBR983044:WCA983073 WLN983044:WLW983073 WVJ983044:WVS98307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G13" sqref="G13:G15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7"/>
      <c r="B1" s="56" t="str">
        <f t="shared" ref="B1:J1" ca="1" si="0">VLOOKUP(CONCATENATE(LEFT($A$2,1),COLUMN()-1),nevezettek,3,FALSE)</f>
        <v>Csalló Miklós</v>
      </c>
      <c r="C1" s="56" t="str">
        <f t="shared" ca="1" si="0"/>
        <v>Dörnyei István</v>
      </c>
      <c r="D1" s="56" t="str">
        <f t="shared" ca="1" si="0"/>
        <v>Drozsnyik Dávid</v>
      </c>
      <c r="E1" s="56" t="str">
        <f t="shared" ca="1" si="0"/>
        <v>Erdei Gábor</v>
      </c>
      <c r="F1" s="56" t="str">
        <f t="shared" ca="1" si="0"/>
        <v>Gulcsik Péter</v>
      </c>
      <c r="G1" s="56" t="str">
        <f t="shared" ca="1" si="0"/>
        <v>Jakab Zoltán</v>
      </c>
      <c r="H1" s="56" t="str">
        <f t="shared" ca="1" si="0"/>
        <v>Katona Mátyás</v>
      </c>
      <c r="I1" s="56" t="str">
        <f t="shared" ca="1" si="0"/>
        <v>Puskás Péter</v>
      </c>
      <c r="J1" s="65" t="str">
        <f t="shared" ca="1" si="0"/>
        <v>Tibor Z. Petényi</v>
      </c>
      <c r="K1" s="68" t="s">
        <v>27</v>
      </c>
      <c r="L1" s="71" t="s">
        <v>40</v>
      </c>
      <c r="M1" s="74" t="s">
        <v>39</v>
      </c>
      <c r="N1" s="50" t="s">
        <v>44</v>
      </c>
      <c r="O1" s="53" t="s">
        <v>77</v>
      </c>
      <c r="P1" s="7"/>
    </row>
    <row r="2" spans="1:21" x14ac:dyDescent="0.25">
      <c r="A2" s="28" t="str">
        <f ca="1">RIGHT(CELL("filename",A1),6)</f>
        <v>D liga</v>
      </c>
      <c r="B2" s="57"/>
      <c r="C2" s="57"/>
      <c r="D2" s="57"/>
      <c r="E2" s="57"/>
      <c r="F2" s="57"/>
      <c r="G2" s="57"/>
      <c r="H2" s="57"/>
      <c r="I2" s="57"/>
      <c r="J2" s="66"/>
      <c r="K2" s="69"/>
      <c r="L2" s="72"/>
      <c r="M2" s="75"/>
      <c r="N2" s="51"/>
      <c r="O2" s="54"/>
      <c r="P2" s="7"/>
      <c r="Q2" s="30"/>
    </row>
    <row r="3" spans="1:21" x14ac:dyDescent="0.25">
      <c r="A3" s="29">
        <f ca="1">COUNTIF(Elérhetőségek!D:D,LEFT(A2,1))</f>
        <v>9</v>
      </c>
      <c r="B3" s="58"/>
      <c r="C3" s="58"/>
      <c r="D3" s="58"/>
      <c r="E3" s="58"/>
      <c r="F3" s="58"/>
      <c r="G3" s="58"/>
      <c r="H3" s="58"/>
      <c r="I3" s="58"/>
      <c r="J3" s="67"/>
      <c r="K3" s="70"/>
      <c r="L3" s="73"/>
      <c r="M3" s="76"/>
      <c r="N3" s="52"/>
      <c r="O3" s="55"/>
      <c r="P3" s="7"/>
      <c r="Q3" s="31"/>
    </row>
    <row r="4" spans="1:21" ht="15" customHeight="1" x14ac:dyDescent="0.25">
      <c r="A4" s="56" t="str">
        <f ca="1">B1</f>
        <v>Csalló Miklós</v>
      </c>
      <c r="B4" s="59"/>
      <c r="C4" s="62"/>
      <c r="D4" s="62"/>
      <c r="E4" s="62"/>
      <c r="F4" s="62" t="s">
        <v>43</v>
      </c>
      <c r="G4" s="62" t="s">
        <v>56</v>
      </c>
      <c r="H4" s="62" t="s">
        <v>55</v>
      </c>
      <c r="I4" s="62" t="s">
        <v>60</v>
      </c>
      <c r="J4" s="79" t="s">
        <v>60</v>
      </c>
      <c r="K4" s="82">
        <f>5*(COUNTIF(B4:J6,"5/0")+COUNTIF(B4:J6,"4/1")+COUNTIF(B4:J6,"3/2")+COUNTIF(B4:J6,"5/-"))+3*COUNTIF(B4:J6,"2/3")+2*COUNTIF(B4:J6,"1/4")+COUNTIF(B4:J6,"0/5")+0.01*L4+0.0001*(M4)</f>
        <v>13.010899999999999</v>
      </c>
      <c r="L4" s="85">
        <f>1*COUNTIF(B4:J6,"5/0")+1*COUNTIF(B4:J6,"4/1")+1*COUNTIF(B4:J6,"3/2")+1*COUNTIF(B4:J6,"5/-")+0*COUNTIF(B4:J6,"2/3")+0*COUNTIF(B4:J6,"1/4")+0*COUNTIF(B4:J6,"0/5")</f>
        <v>1</v>
      </c>
      <c r="M4" s="88">
        <f>5*COUNTIF(B4:J6,"5/0")+4*COUNTIF(B4:J6,"4/1")+3*COUNTIF(B4:J6,"3/2")+5*COUNTIF(B4:J6,"5/-")+2*COUNTIF(B4:J6,"2/3")+1*COUNTIF(B4:J6,"1/4")+0*COUNTIF(B4:J6,"0/5")</f>
        <v>9</v>
      </c>
      <c r="N4" s="91">
        <f>0*COUNTIF(B4:J6,"5/0")+1*COUNTIF(B4:J6,"4/1")+2*COUNTIF(B4:J6,"3/2")+3*COUNTIF(B4:J6,"2/3")+4*COUNTIF(B4:J6,"1/4")+5*COUNTIF(B4:J6,"0/5")+5*COUNTIF(B4:J6,"-/5")</f>
        <v>16</v>
      </c>
      <c r="O4" s="77">
        <f>RANK(K4,K$4:K$30)</f>
        <v>6</v>
      </c>
      <c r="P4" s="12"/>
    </row>
    <row r="5" spans="1:21" x14ac:dyDescent="0.25">
      <c r="A5" s="57"/>
      <c r="B5" s="60"/>
      <c r="C5" s="63"/>
      <c r="D5" s="63"/>
      <c r="E5" s="63"/>
      <c r="F5" s="63"/>
      <c r="G5" s="63"/>
      <c r="H5" s="63"/>
      <c r="I5" s="63"/>
      <c r="J5" s="80"/>
      <c r="K5" s="83"/>
      <c r="L5" s="86"/>
      <c r="M5" s="89"/>
      <c r="N5" s="92"/>
      <c r="O5" s="78"/>
      <c r="P5" s="5"/>
      <c r="T5" s="26"/>
      <c r="U5" s="26"/>
    </row>
    <row r="6" spans="1:21" x14ac:dyDescent="0.25">
      <c r="A6" s="58"/>
      <c r="B6" s="61"/>
      <c r="C6" s="64"/>
      <c r="D6" s="64"/>
      <c r="E6" s="64"/>
      <c r="F6" s="64"/>
      <c r="G6" s="64"/>
      <c r="H6" s="64"/>
      <c r="I6" s="64"/>
      <c r="J6" s="81"/>
      <c r="K6" s="84"/>
      <c r="L6" s="87"/>
      <c r="M6" s="90"/>
      <c r="N6" s="93"/>
      <c r="O6" s="40">
        <f>IFERROR(K4/SUM(M4:N6),0)</f>
        <v>0.52043600000000001</v>
      </c>
      <c r="P6" s="13"/>
    </row>
    <row r="7" spans="1:21" x14ac:dyDescent="0.25">
      <c r="A7" s="56" t="str">
        <f ca="1">C1</f>
        <v>Dörnyei István</v>
      </c>
      <c r="B7" s="62"/>
      <c r="C7" s="59"/>
      <c r="D7" s="62"/>
      <c r="E7" s="62"/>
      <c r="F7" s="62"/>
      <c r="G7" s="62"/>
      <c r="H7" s="62"/>
      <c r="I7" s="62"/>
      <c r="J7" s="79"/>
      <c r="K7" s="82">
        <f t="shared" ref="K7" si="1">5*(COUNTIF(B7:J9,"5/0")+COUNTIF(B7:J9,"4/1")+COUNTIF(B7:J9,"3/2")+COUNTIF(B7:J9,"5/-"))+3*COUNTIF(B7:J9,"2/3")+2*COUNTIF(B7:J9,"1/4")+COUNTIF(B7:J9,"0/5")+0.01*L7+0.0001*(M7)</f>
        <v>0</v>
      </c>
      <c r="L7" s="85">
        <f>1*COUNTIF(B7:J9,"5/0")+1*COUNTIF(B7:J9,"4/1")+1*COUNTIF(B7:J9,"3/2")+1*COUNTIF(B7:J9,"5/-")+0*COUNTIF(B7:J9,"2/3")+0*COUNTIF(B7:J9,"1/4")+0*COUNTIF(B7:J9,"0/5")</f>
        <v>0</v>
      </c>
      <c r="M7" s="88">
        <f>5*COUNTIF(B7:J9,"5/0")+4*COUNTIF(B7:J9,"4/1")+3*COUNTIF(B7:J9,"3/2")+5*COUNTIF(B7:J9,"5/-")+2*COUNTIF(B7:J9,"2/3")+1*COUNTIF(B7:J9,"1/4")+0*COUNTIF(B7:J9,"0/5")</f>
        <v>0</v>
      </c>
      <c r="N7" s="91">
        <f>0*COUNTIF(B7:J9,"5/0")+1*COUNTIF(B7:J9,"4/1")+2*COUNTIF(B7:J9,"3/2")+3*COUNTIF(B7:J9,"2/3")+4*COUNTIF(B7:J9,"1/4")+5*COUNTIF(B7:J9,"0/5")+5*COUNTIF(B7:J9,"-/5")</f>
        <v>0</v>
      </c>
      <c r="O7" s="77">
        <f>RANK(K7,K$4:K$30)</f>
        <v>9</v>
      </c>
      <c r="P7" s="13"/>
      <c r="R7" s="6"/>
    </row>
    <row r="8" spans="1:21" x14ac:dyDescent="0.25">
      <c r="A8" s="57"/>
      <c r="B8" s="63"/>
      <c r="C8" s="60"/>
      <c r="D8" s="63"/>
      <c r="E8" s="63"/>
      <c r="F8" s="63"/>
      <c r="G8" s="63"/>
      <c r="H8" s="63"/>
      <c r="I8" s="63"/>
      <c r="J8" s="80"/>
      <c r="K8" s="83"/>
      <c r="L8" s="86"/>
      <c r="M8" s="89"/>
      <c r="N8" s="92"/>
      <c r="O8" s="78"/>
      <c r="P8" s="3"/>
      <c r="R8" s="6"/>
      <c r="T8" s="26"/>
      <c r="U8" s="26"/>
    </row>
    <row r="9" spans="1:21" x14ac:dyDescent="0.25">
      <c r="A9" s="58"/>
      <c r="B9" s="64"/>
      <c r="C9" s="61"/>
      <c r="D9" s="64"/>
      <c r="E9" s="64"/>
      <c r="F9" s="64"/>
      <c r="G9" s="64"/>
      <c r="H9" s="64"/>
      <c r="I9" s="64"/>
      <c r="J9" s="81"/>
      <c r="K9" s="84"/>
      <c r="L9" s="87"/>
      <c r="M9" s="90"/>
      <c r="N9" s="93"/>
      <c r="O9" s="40">
        <f>IFERROR(K7/SUM(M7:N9),0)</f>
        <v>0</v>
      </c>
      <c r="P9" s="13"/>
      <c r="R9" s="11"/>
    </row>
    <row r="10" spans="1:21" x14ac:dyDescent="0.25">
      <c r="A10" s="56" t="str">
        <f ca="1">D1</f>
        <v>Drozsnyik Dávid</v>
      </c>
      <c r="B10" s="62"/>
      <c r="C10" s="62"/>
      <c r="D10" s="59"/>
      <c r="E10" s="62" t="s">
        <v>60</v>
      </c>
      <c r="F10" s="62" t="s">
        <v>56</v>
      </c>
      <c r="G10" s="62" t="s">
        <v>56</v>
      </c>
      <c r="H10" s="62"/>
      <c r="I10" s="62" t="s">
        <v>42</v>
      </c>
      <c r="J10" s="79"/>
      <c r="K10" s="82">
        <f t="shared" ref="K10" si="2">5*(COUNTIF(B10:J12,"5/0")+COUNTIF(B10:J12,"4/1")+COUNTIF(B10:J12,"3/2")+COUNTIF(B10:J12,"5/-"))+3*COUNTIF(B10:J12,"2/3")+2*COUNTIF(B10:J12,"1/4")+COUNTIF(B10:J12,"0/5")+0.01*L10+0.0001*(M10)</f>
        <v>9.0104000000000006</v>
      </c>
      <c r="L10" s="85">
        <f>1*COUNTIF(B10:J12,"5/0")+1*COUNTIF(B10:J12,"4/1")+1*COUNTIF(B10:J12,"3/2")+1*COUNTIF(B10:J12,"5/-")+0*COUNTIF(B10:J12,"2/3")+0*COUNTIF(B10:J12,"1/4")+0*COUNTIF(B10:J12,"0/5")</f>
        <v>1</v>
      </c>
      <c r="M10" s="88">
        <f>5*COUNTIF(B10:J12,"5/0")+4*COUNTIF(B10:J12,"4/1")+3*COUNTIF(B10:J12,"3/2")+5*COUNTIF(B10:J12,"5/-")+2*COUNTIF(B10:J12,"2/3")+1*COUNTIF(B10:J12,"1/4")+0*COUNTIF(B10:J12,"0/5")</f>
        <v>4</v>
      </c>
      <c r="N10" s="91">
        <f>0*COUNTIF(B10:J12,"5/0")+1*COUNTIF(B10:J12,"4/1")+2*COUNTIF(B10:J12,"3/2")+3*COUNTIF(B10:J12,"2/3")+4*COUNTIF(B10:J12,"1/4")+5*COUNTIF(B10:J12,"0/5")+5*COUNTIF(B10:J12,"-/5")</f>
        <v>16</v>
      </c>
      <c r="O10" s="77">
        <f>RANK(K10,K$4:K$30)</f>
        <v>7</v>
      </c>
      <c r="P10" s="13"/>
    </row>
    <row r="11" spans="1:21" x14ac:dyDescent="0.25">
      <c r="A11" s="57"/>
      <c r="B11" s="63"/>
      <c r="C11" s="63"/>
      <c r="D11" s="60"/>
      <c r="E11" s="63"/>
      <c r="F11" s="63"/>
      <c r="G11" s="63"/>
      <c r="H11" s="63"/>
      <c r="I11" s="63"/>
      <c r="J11" s="80"/>
      <c r="K11" s="83"/>
      <c r="L11" s="86"/>
      <c r="M11" s="89"/>
      <c r="N11" s="92"/>
      <c r="O11" s="78"/>
      <c r="P11" s="2"/>
      <c r="R11" s="9"/>
      <c r="S11" s="1"/>
    </row>
    <row r="12" spans="1:21" x14ac:dyDescent="0.25">
      <c r="A12" s="58"/>
      <c r="B12" s="64"/>
      <c r="C12" s="64"/>
      <c r="D12" s="61"/>
      <c r="E12" s="64"/>
      <c r="F12" s="64"/>
      <c r="G12" s="64"/>
      <c r="H12" s="64"/>
      <c r="I12" s="64"/>
      <c r="J12" s="81"/>
      <c r="K12" s="84"/>
      <c r="L12" s="87"/>
      <c r="M12" s="90"/>
      <c r="N12" s="93"/>
      <c r="O12" s="40">
        <f>IFERROR(K10/SUM(M10:N12),0)</f>
        <v>0.45052000000000003</v>
      </c>
      <c r="P12" s="13"/>
    </row>
    <row r="13" spans="1:21" x14ac:dyDescent="0.25">
      <c r="A13" s="56" t="str">
        <f ca="1">E1</f>
        <v>Erdei Gábor</v>
      </c>
      <c r="B13" s="62"/>
      <c r="C13" s="62"/>
      <c r="D13" s="62" t="s">
        <v>59</v>
      </c>
      <c r="E13" s="59"/>
      <c r="F13" s="62" t="s">
        <v>43</v>
      </c>
      <c r="G13" s="62" t="s">
        <v>56</v>
      </c>
      <c r="H13" s="62"/>
      <c r="I13" s="62" t="s">
        <v>59</v>
      </c>
      <c r="J13" s="79"/>
      <c r="K13" s="82">
        <f t="shared" ref="K13" si="3">5*(COUNTIF(B13:J15,"5/0")+COUNTIF(B13:J15,"4/1")+COUNTIF(B13:J15,"3/2")+COUNTIF(B13:J15,"5/-"))+3*COUNTIF(B13:J15,"2/3")+2*COUNTIF(B13:J15,"1/4")+COUNTIF(B13:J15,"0/5")+0.01*L13+0.0001*(M13)</f>
        <v>14.020999999999999</v>
      </c>
      <c r="L13" s="85">
        <f>1*COUNTIF(B13:J15,"5/0")+1*COUNTIF(B13:J15,"4/1")+1*COUNTIF(B13:J15,"3/2")+1*COUNTIF(B13:J15,"5/-")+0*COUNTIF(B13:J15,"2/3")+0*COUNTIF(B13:J15,"1/4")+0*COUNTIF(B13:J15,"0/5")</f>
        <v>2</v>
      </c>
      <c r="M13" s="88">
        <f>5*COUNTIF(B13:J15,"5/0")+4*COUNTIF(B13:J15,"4/1")+3*COUNTIF(B13:J15,"3/2")+5*COUNTIF(B13:J15,"5/-")+2*COUNTIF(B13:J15,"2/3")+1*COUNTIF(B13:J15,"1/4")+0*COUNTIF(B13:J15,"0/5")</f>
        <v>10</v>
      </c>
      <c r="N13" s="91">
        <f>0*COUNTIF(B13:J15,"5/0")+1*COUNTIF(B13:J15,"4/1")+2*COUNTIF(B13:J15,"3/2")+3*COUNTIF(B13:J15,"2/3")+4*COUNTIF(B13:J15,"1/4")+5*COUNTIF(B13:J15,"0/5")+5*COUNTIF(B13:J15,"-/5")</f>
        <v>10</v>
      </c>
      <c r="O13" s="77">
        <f>RANK(K13,K$4:K$30)</f>
        <v>5</v>
      </c>
      <c r="P13" s="13"/>
    </row>
    <row r="14" spans="1:21" x14ac:dyDescent="0.25">
      <c r="A14" s="57"/>
      <c r="B14" s="63"/>
      <c r="C14" s="63"/>
      <c r="D14" s="63"/>
      <c r="E14" s="60"/>
      <c r="F14" s="63"/>
      <c r="G14" s="63"/>
      <c r="H14" s="63"/>
      <c r="I14" s="63"/>
      <c r="J14" s="80"/>
      <c r="K14" s="83"/>
      <c r="L14" s="86"/>
      <c r="M14" s="89"/>
      <c r="N14" s="92"/>
      <c r="O14" s="78"/>
      <c r="P14" s="5"/>
      <c r="R14" s="9"/>
      <c r="T14" s="26"/>
      <c r="U14" s="26"/>
    </row>
    <row r="15" spans="1:21" x14ac:dyDescent="0.25">
      <c r="A15" s="58"/>
      <c r="B15" s="64"/>
      <c r="C15" s="64"/>
      <c r="D15" s="64"/>
      <c r="E15" s="61"/>
      <c r="F15" s="64"/>
      <c r="G15" s="64"/>
      <c r="H15" s="64"/>
      <c r="I15" s="64"/>
      <c r="J15" s="81"/>
      <c r="K15" s="84"/>
      <c r="L15" s="87"/>
      <c r="M15" s="90"/>
      <c r="N15" s="93"/>
      <c r="O15" s="40">
        <f>IFERROR(K13/SUM(M13:N15),0)</f>
        <v>0.70104999999999995</v>
      </c>
      <c r="P15" s="13"/>
    </row>
    <row r="16" spans="1:21" x14ac:dyDescent="0.25">
      <c r="A16" s="56" t="str">
        <f ca="1">F1</f>
        <v>Gulcsik Péter</v>
      </c>
      <c r="B16" s="62" t="s">
        <v>42</v>
      </c>
      <c r="C16" s="62"/>
      <c r="D16" s="62" t="s">
        <v>55</v>
      </c>
      <c r="E16" s="62" t="s">
        <v>42</v>
      </c>
      <c r="F16" s="59"/>
      <c r="G16" s="62" t="s">
        <v>56</v>
      </c>
      <c r="H16" s="62" t="s">
        <v>42</v>
      </c>
      <c r="I16" s="62" t="s">
        <v>43</v>
      </c>
      <c r="J16" s="79" t="s">
        <v>42</v>
      </c>
      <c r="K16" s="82">
        <f t="shared" ref="K16" si="4">5*(COUNTIF(B16:J18,"5/0")+COUNTIF(B16:J18,"4/1")+COUNTIF(B16:J18,"3/2")+COUNTIF(B16:J18,"5/-"))+3*COUNTIF(B16:J18,"2/3")+2*COUNTIF(B16:J18,"1/4")+COUNTIF(B16:J18,"0/5")+0.01*L16+0.0001*(M16)</f>
        <v>29.0519</v>
      </c>
      <c r="L16" s="85">
        <f>1*COUNTIF(B16:J18,"5/0")+1*COUNTIF(B16:J18,"4/1")+1*COUNTIF(B16:J18,"3/2")+1*COUNTIF(B16:J18,"5/-")+0*COUNTIF(B16:J18,"2/3")+0*COUNTIF(B16:J18,"1/4")+0*COUNTIF(B16:J18,"0/5")</f>
        <v>5</v>
      </c>
      <c r="M16" s="88">
        <f>5*COUNTIF(B16:J18,"5/0")+4*COUNTIF(B16:J18,"4/1")+3*COUNTIF(B16:J18,"3/2")+5*COUNTIF(B16:J18,"5/-")+2*COUNTIF(B16:J18,"2/3")+1*COUNTIF(B16:J18,"1/4")+0*COUNTIF(B16:J18,"0/5")</f>
        <v>19</v>
      </c>
      <c r="N16" s="91">
        <f>0*COUNTIF(B16:J18,"5/0")+1*COUNTIF(B16:J18,"4/1")+2*COUNTIF(B16:J18,"3/2")+3*COUNTIF(B16:J18,"2/3")+4*COUNTIF(B16:J18,"1/4")+5*COUNTIF(B16:J18,"0/5")+5*COUNTIF(B16:J18,"-/5")</f>
        <v>16</v>
      </c>
      <c r="O16" s="77">
        <f>RANK(K16,K$4:K$30)</f>
        <v>2</v>
      </c>
      <c r="P16" s="13"/>
    </row>
    <row r="17" spans="1:20" x14ac:dyDescent="0.25">
      <c r="A17" s="57"/>
      <c r="B17" s="63"/>
      <c r="C17" s="63"/>
      <c r="D17" s="63"/>
      <c r="E17" s="63"/>
      <c r="F17" s="60"/>
      <c r="G17" s="63"/>
      <c r="H17" s="63"/>
      <c r="I17" s="63"/>
      <c r="J17" s="80"/>
      <c r="K17" s="83"/>
      <c r="L17" s="86"/>
      <c r="M17" s="89"/>
      <c r="N17" s="92"/>
      <c r="O17" s="78"/>
      <c r="P17" s="5"/>
    </row>
    <row r="18" spans="1:20" x14ac:dyDescent="0.25">
      <c r="A18" s="58"/>
      <c r="B18" s="64"/>
      <c r="C18" s="64"/>
      <c r="D18" s="64"/>
      <c r="E18" s="64"/>
      <c r="F18" s="61"/>
      <c r="G18" s="64"/>
      <c r="H18" s="64"/>
      <c r="I18" s="64"/>
      <c r="J18" s="81"/>
      <c r="K18" s="84"/>
      <c r="L18" s="87"/>
      <c r="M18" s="90"/>
      <c r="N18" s="93"/>
      <c r="O18" s="40">
        <f>IFERROR(K16/SUM(M16:N18),0)</f>
        <v>0.83005428571428574</v>
      </c>
      <c r="P18" s="13"/>
    </row>
    <row r="19" spans="1:20" x14ac:dyDescent="0.25">
      <c r="A19" s="56" t="str">
        <f ca="1">G1</f>
        <v>Jakab Zoltán</v>
      </c>
      <c r="B19" s="62" t="s">
        <v>55</v>
      </c>
      <c r="C19" s="62"/>
      <c r="D19" s="62" t="s">
        <v>55</v>
      </c>
      <c r="E19" s="62" t="s">
        <v>55</v>
      </c>
      <c r="F19" s="62" t="s">
        <v>55</v>
      </c>
      <c r="G19" s="59"/>
      <c r="H19" s="62" t="s">
        <v>55</v>
      </c>
      <c r="I19" s="62" t="s">
        <v>55</v>
      </c>
      <c r="J19" s="79"/>
      <c r="K19" s="82">
        <f t="shared" ref="K19" si="5">5*(COUNTIF(B19:J21,"5/0")+COUNTIF(B19:J21,"4/1")+COUNTIF(B19:J21,"3/2")+COUNTIF(B19:J21,"5/-"))+3*COUNTIF(B19:J21,"2/3")+2*COUNTIF(B19:J21,"1/4")+COUNTIF(B19:J21,"0/5")+0.01*L19+0.0001*(M19)</f>
        <v>30.062999999999999</v>
      </c>
      <c r="L19" s="85">
        <f>1*COUNTIF(B19:J21,"5/0")+1*COUNTIF(B19:J21,"4/1")+1*COUNTIF(B19:J21,"3/2")+1*COUNTIF(B19:J21,"5/-")+0*COUNTIF(B19:J21,"2/3")+0*COUNTIF(B19:J21,"1/4")+0*COUNTIF(B19:J21,"0/5")</f>
        <v>6</v>
      </c>
      <c r="M19" s="88">
        <f>5*COUNTIF(B19:J21,"5/0")+4*COUNTIF(B19:J21,"4/1")+3*COUNTIF(B19:J21,"3/2")+5*COUNTIF(B19:J21,"5/-")+2*COUNTIF(B19:J21,"2/3")+1*COUNTIF(B19:J21,"1/4")+0*COUNTIF(B19:J21,"0/5")</f>
        <v>30</v>
      </c>
      <c r="N19" s="91">
        <f>0*COUNTIF(B19:J21,"5/0")+1*COUNTIF(B19:J21,"4/1")+2*COUNTIF(B19:J21,"3/2")+3*COUNTIF(B19:J21,"2/3")+4*COUNTIF(B19:J21,"1/4")+5*COUNTIF(B19:J21,"0/5")+5*COUNTIF(B19:J21,"-/5")</f>
        <v>0</v>
      </c>
      <c r="O19" s="77">
        <f>RANK(K19,K$4:K$30)</f>
        <v>1</v>
      </c>
      <c r="P19" s="13"/>
      <c r="R19" s="6"/>
    </row>
    <row r="20" spans="1:20" x14ac:dyDescent="0.25">
      <c r="A20" s="57"/>
      <c r="B20" s="63"/>
      <c r="C20" s="63"/>
      <c r="D20" s="63"/>
      <c r="E20" s="63"/>
      <c r="F20" s="63"/>
      <c r="G20" s="60"/>
      <c r="H20" s="63"/>
      <c r="I20" s="63"/>
      <c r="J20" s="80"/>
      <c r="K20" s="83"/>
      <c r="L20" s="86"/>
      <c r="M20" s="89"/>
      <c r="N20" s="92"/>
      <c r="O20" s="78"/>
      <c r="P20" s="2"/>
      <c r="R20" s="6"/>
    </row>
    <row r="21" spans="1:20" x14ac:dyDescent="0.25">
      <c r="A21" s="58"/>
      <c r="B21" s="64"/>
      <c r="C21" s="64"/>
      <c r="D21" s="64"/>
      <c r="E21" s="64"/>
      <c r="F21" s="64"/>
      <c r="G21" s="61"/>
      <c r="H21" s="64"/>
      <c r="I21" s="64"/>
      <c r="J21" s="81"/>
      <c r="K21" s="84"/>
      <c r="L21" s="87"/>
      <c r="M21" s="90"/>
      <c r="N21" s="93"/>
      <c r="O21" s="40">
        <f>IFERROR(K19/SUM(M19:N21),0)</f>
        <v>1.0021</v>
      </c>
      <c r="P21" s="13"/>
    </row>
    <row r="22" spans="1:20" x14ac:dyDescent="0.25">
      <c r="A22" s="56" t="str">
        <f ca="1">H1</f>
        <v>Katona Mátyás</v>
      </c>
      <c r="B22" s="62" t="s">
        <v>56</v>
      </c>
      <c r="C22" s="62"/>
      <c r="D22" s="62"/>
      <c r="E22" s="62"/>
      <c r="F22" s="62" t="s">
        <v>43</v>
      </c>
      <c r="G22" s="62" t="s">
        <v>56</v>
      </c>
      <c r="H22" s="59"/>
      <c r="I22" s="62" t="s">
        <v>60</v>
      </c>
      <c r="J22" s="79" t="s">
        <v>60</v>
      </c>
      <c r="K22" s="82">
        <f t="shared" ref="K22" si="6">5*(COUNTIF(B22:J24,"5/0")+COUNTIF(B22:J24,"4/1")+COUNTIF(B22:J24,"3/2")+COUNTIF(B22:J24,"5/-"))+3*COUNTIF(B22:J24,"2/3")+2*COUNTIF(B22:J24,"1/4")+COUNTIF(B22:J24,"0/5")+0.01*L22+0.0001*(M22)</f>
        <v>9.0004000000000008</v>
      </c>
      <c r="L22" s="85">
        <f>1*COUNTIF(B22:J24,"5/0")+1*COUNTIF(B22:J24,"4/1")+1*COUNTIF(B22:J24,"3/2")+1*COUNTIF(B22:J24,"5/-")+0*COUNTIF(B22:J24,"2/3")+0*COUNTIF(B22:J24,"1/4")+0*COUNTIF(B22:J24,"0/5")</f>
        <v>0</v>
      </c>
      <c r="M22" s="88">
        <f>5*COUNTIF(B22:J24,"5/0")+4*COUNTIF(B22:J24,"4/1")+3*COUNTIF(B22:J24,"3/2")+5*COUNTIF(B22:J24,"5/-")+2*COUNTIF(B22:J24,"2/3")+1*COUNTIF(B22:J24,"1/4")+0*COUNTIF(B22:J24,"0/5")</f>
        <v>4</v>
      </c>
      <c r="N22" s="91">
        <f>0*COUNTIF(B22:J24,"5/0")+1*COUNTIF(B22:J24,"4/1")+2*COUNTIF(B22:J24,"3/2")+3*COUNTIF(B22:J24,"2/3")+4*COUNTIF(B22:J24,"1/4")+5*COUNTIF(B22:J24,"0/5")+5*COUNTIF(B22:J24,"-/5")</f>
        <v>21</v>
      </c>
      <c r="O22" s="77">
        <f>RANK(K22,K$4:K$30)</f>
        <v>8</v>
      </c>
      <c r="P22" s="13"/>
    </row>
    <row r="23" spans="1:20" x14ac:dyDescent="0.25">
      <c r="A23" s="57"/>
      <c r="B23" s="63"/>
      <c r="C23" s="63"/>
      <c r="D23" s="63"/>
      <c r="E23" s="63"/>
      <c r="F23" s="63"/>
      <c r="G23" s="63"/>
      <c r="H23" s="60"/>
      <c r="I23" s="63"/>
      <c r="J23" s="80"/>
      <c r="K23" s="83"/>
      <c r="L23" s="86"/>
      <c r="M23" s="89"/>
      <c r="N23" s="92"/>
      <c r="O23" s="78"/>
      <c r="P23" s="2"/>
      <c r="R23" s="10"/>
      <c r="T23" s="4"/>
    </row>
    <row r="24" spans="1:20" x14ac:dyDescent="0.25">
      <c r="A24" s="58"/>
      <c r="B24" s="64"/>
      <c r="C24" s="64"/>
      <c r="D24" s="64"/>
      <c r="E24" s="64"/>
      <c r="F24" s="64"/>
      <c r="G24" s="64"/>
      <c r="H24" s="61"/>
      <c r="I24" s="64"/>
      <c r="J24" s="81"/>
      <c r="K24" s="84"/>
      <c r="L24" s="87"/>
      <c r="M24" s="90"/>
      <c r="N24" s="93"/>
      <c r="O24" s="40">
        <f>IFERROR(K22/SUM(M22:N24),0)</f>
        <v>0.36001600000000006</v>
      </c>
      <c r="P24" s="13"/>
    </row>
    <row r="25" spans="1:20" x14ac:dyDescent="0.25">
      <c r="A25" s="56" t="str">
        <f ca="1">I1</f>
        <v>Puskás Péter</v>
      </c>
      <c r="B25" s="62" t="s">
        <v>59</v>
      </c>
      <c r="C25" s="62"/>
      <c r="D25" s="62" t="s">
        <v>43</v>
      </c>
      <c r="E25" s="62" t="s">
        <v>60</v>
      </c>
      <c r="F25" s="62" t="s">
        <v>42</v>
      </c>
      <c r="G25" s="62" t="s">
        <v>56</v>
      </c>
      <c r="H25" s="62" t="s">
        <v>59</v>
      </c>
      <c r="I25" s="59"/>
      <c r="J25" s="79" t="s">
        <v>43</v>
      </c>
      <c r="K25" s="82">
        <f t="shared" ref="K25" si="7">5*(COUNTIF(B25:J27,"5/0")+COUNTIF(B25:J27,"4/1")+COUNTIF(B25:J27,"3/2")+COUNTIF(B25:J27,"5/-"))+3*COUNTIF(B25:J27,"2/3")+2*COUNTIF(B25:J27,"1/4")+COUNTIF(B25:J27,"0/5")+0.01*L25+0.0001*(M25)</f>
        <v>24.031600000000001</v>
      </c>
      <c r="L25" s="85">
        <f>1*COUNTIF(B25:J27,"5/0")+1*COUNTIF(B25:J27,"4/1")+1*COUNTIF(B25:J27,"3/2")+1*COUNTIF(B25:J27,"5/-")+0*COUNTIF(B25:J27,"2/3")+0*COUNTIF(B25:J27,"1/4")+0*COUNTIF(B25:J27,"0/5")</f>
        <v>3</v>
      </c>
      <c r="M25" s="88">
        <f>5*COUNTIF(B25:J27,"5/0")+4*COUNTIF(B25:J27,"4/1")+3*COUNTIF(B25:J27,"3/2")+5*COUNTIF(B25:J27,"5/-")+2*COUNTIF(B25:J27,"2/3")+1*COUNTIF(B25:J27,"1/4")+0*COUNTIF(B25:J27,"0/5")</f>
        <v>16</v>
      </c>
      <c r="N25" s="91">
        <f>0*COUNTIF(B25:J27,"5/0")+1*COUNTIF(B25:J27,"4/1")+2*COUNTIF(B25:J27,"3/2")+3*COUNTIF(B25:J27,"2/3")+4*COUNTIF(B25:J27,"1/4")+5*COUNTIF(B25:J27,"0/5")+5*COUNTIF(B25:J27,"-/5")</f>
        <v>19</v>
      </c>
      <c r="O25" s="77">
        <f>RANK(K25,K$4:K$30)</f>
        <v>3</v>
      </c>
      <c r="P25" s="13"/>
    </row>
    <row r="26" spans="1:20" x14ac:dyDescent="0.25">
      <c r="A26" s="57"/>
      <c r="B26" s="63"/>
      <c r="C26" s="63"/>
      <c r="D26" s="63"/>
      <c r="E26" s="63"/>
      <c r="F26" s="63"/>
      <c r="G26" s="63"/>
      <c r="H26" s="63"/>
      <c r="I26" s="60"/>
      <c r="J26" s="80"/>
      <c r="K26" s="83"/>
      <c r="L26" s="86"/>
      <c r="M26" s="89"/>
      <c r="N26" s="92"/>
      <c r="O26" s="78"/>
      <c r="P26" s="3"/>
    </row>
    <row r="27" spans="1:20" x14ac:dyDescent="0.25">
      <c r="A27" s="58"/>
      <c r="B27" s="64"/>
      <c r="C27" s="64"/>
      <c r="D27" s="64"/>
      <c r="E27" s="64"/>
      <c r="F27" s="64"/>
      <c r="G27" s="64"/>
      <c r="H27" s="64"/>
      <c r="I27" s="61"/>
      <c r="J27" s="81"/>
      <c r="K27" s="84"/>
      <c r="L27" s="87"/>
      <c r="M27" s="90"/>
      <c r="N27" s="93"/>
      <c r="O27" s="40">
        <f>IFERROR(K25/SUM(M25:N27),0)</f>
        <v>0.68661714285714293</v>
      </c>
      <c r="P27" s="13"/>
    </row>
    <row r="28" spans="1:20" ht="15" customHeight="1" x14ac:dyDescent="0.25">
      <c r="A28" s="56" t="str">
        <f ca="1">J1</f>
        <v>Tibor Z. Petényi</v>
      </c>
      <c r="B28" s="62" t="s">
        <v>59</v>
      </c>
      <c r="C28" s="62"/>
      <c r="D28" s="62"/>
      <c r="E28" s="62"/>
      <c r="F28" s="62" t="s">
        <v>43</v>
      </c>
      <c r="G28" s="62"/>
      <c r="H28" s="62" t="s">
        <v>59</v>
      </c>
      <c r="I28" s="62" t="s">
        <v>42</v>
      </c>
      <c r="J28" s="59"/>
      <c r="K28" s="82">
        <f t="shared" ref="K28" si="8">5*(COUNTIF(B28:J30,"5/0")+COUNTIF(B28:J30,"4/1")+COUNTIF(B28:J30,"3/2")+COUNTIF(B28:J30,"5/-"))+3*COUNTIF(B28:J30,"2/3")+2*COUNTIF(B28:J30,"1/4")+COUNTIF(B28:J30,"0/5")+0.01*L28+0.0001*(M28)</f>
        <v>18.031300000000002</v>
      </c>
      <c r="L28" s="85">
        <f>1*COUNTIF(B28:J30,"5/0")+1*COUNTIF(B28:J30,"4/1")+1*COUNTIF(B28:J30,"3/2")+1*COUNTIF(B28:J30,"5/-")+0*COUNTIF(B28:J30,"2/3")+0*COUNTIF(B28:J30,"1/4")+0*COUNTIF(B28:J30,"0/5")</f>
        <v>3</v>
      </c>
      <c r="M28" s="88">
        <f>5*COUNTIF(B28:J30,"5/0")+4*COUNTIF(B28:J30,"4/1")+3*COUNTIF(B28:J30,"3/2")+5*COUNTIF(B28:J30,"5/-")+2*COUNTIF(B28:J30,"2/3")+1*COUNTIF(B28:J30,"1/4")+0*COUNTIF(B28:J30,"0/5")</f>
        <v>13</v>
      </c>
      <c r="N28" s="91">
        <f>0*COUNTIF(B28:J30,"5/0")+1*COUNTIF(B28:J30,"4/1")+2*COUNTIF(B28:J30,"3/2")+3*COUNTIF(B28:J30,"2/3")+4*COUNTIF(B28:J30,"1/4")+5*COUNTIF(B28:J30,"0/5")+5*COUNTIF(B28:J30,"-/5")</f>
        <v>7</v>
      </c>
      <c r="O28" s="77">
        <f>RANK(K28,K$4:K$30)</f>
        <v>4</v>
      </c>
      <c r="P28" s="13"/>
    </row>
    <row r="29" spans="1:20" ht="15" customHeight="1" x14ac:dyDescent="0.25">
      <c r="A29" s="57"/>
      <c r="B29" s="63"/>
      <c r="C29" s="63"/>
      <c r="D29" s="63"/>
      <c r="E29" s="63"/>
      <c r="F29" s="63"/>
      <c r="G29" s="63"/>
      <c r="H29" s="63"/>
      <c r="I29" s="63"/>
      <c r="J29" s="60"/>
      <c r="K29" s="83"/>
      <c r="L29" s="86"/>
      <c r="M29" s="89"/>
      <c r="N29" s="92"/>
      <c r="O29" s="78"/>
      <c r="P29" s="3"/>
    </row>
    <row r="30" spans="1:20" ht="15" customHeight="1" x14ac:dyDescent="0.25">
      <c r="A30" s="58"/>
      <c r="B30" s="64"/>
      <c r="C30" s="64"/>
      <c r="D30" s="64"/>
      <c r="E30" s="64"/>
      <c r="F30" s="64"/>
      <c r="G30" s="64"/>
      <c r="H30" s="64"/>
      <c r="I30" s="64"/>
      <c r="J30" s="61"/>
      <c r="K30" s="84"/>
      <c r="L30" s="87"/>
      <c r="M30" s="90"/>
      <c r="N30" s="93"/>
      <c r="O30" s="40">
        <f>IFERROR(K28/SUM(M28:N30),0)</f>
        <v>0.90156500000000006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11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0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I10" sqref="I10:I12"/>
    </sheetView>
  </sheetViews>
  <sheetFormatPr defaultRowHeight="15" x14ac:dyDescent="0.25"/>
  <cols>
    <col min="1" max="10" width="12.140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7"/>
      <c r="B1" s="56" t="str">
        <f t="shared" ref="B1:J1" ca="1" si="0">VLOOKUP(CONCATENATE(LEFT($A$2,1),COLUMN()-1),nevezettek,3,FALSE)</f>
        <v>Hovanyecz András</v>
      </c>
      <c r="C1" s="56" t="str">
        <f t="shared" ca="1" si="0"/>
        <v>Kocsis Tamás</v>
      </c>
      <c r="D1" s="56" t="str">
        <f t="shared" ca="1" si="0"/>
        <v>Mike Zoltán</v>
      </c>
      <c r="E1" s="56" t="str">
        <f t="shared" ca="1" si="0"/>
        <v>Neszveda Gábor</v>
      </c>
      <c r="F1" s="56" t="str">
        <f t="shared" ca="1" si="0"/>
        <v>Sívó Zsolt</v>
      </c>
      <c r="G1" s="56" t="str">
        <f t="shared" ca="1" si="0"/>
        <v>T. Szabó Gábor</v>
      </c>
      <c r="H1" s="56" t="str">
        <f t="shared" ca="1" si="0"/>
        <v>Trevor Kalinovsky</v>
      </c>
      <c r="I1" s="56" t="str">
        <f t="shared" ca="1" si="0"/>
        <v>Zeke Katalin</v>
      </c>
      <c r="J1" s="65" t="str">
        <f t="shared" ca="1" si="0"/>
        <v>Zoon Jelle</v>
      </c>
      <c r="K1" s="68" t="s">
        <v>27</v>
      </c>
      <c r="L1" s="71" t="s">
        <v>40</v>
      </c>
      <c r="M1" s="74" t="s">
        <v>39</v>
      </c>
      <c r="N1" s="50" t="s">
        <v>44</v>
      </c>
      <c r="O1" s="53" t="s">
        <v>77</v>
      </c>
      <c r="P1" s="7"/>
    </row>
    <row r="2" spans="1:21" x14ac:dyDescent="0.25">
      <c r="A2" s="28" t="str">
        <f ca="1">RIGHT(CELL("filename",A1),6)</f>
        <v>E liga</v>
      </c>
      <c r="B2" s="57"/>
      <c r="C2" s="57"/>
      <c r="D2" s="57"/>
      <c r="E2" s="57"/>
      <c r="F2" s="57"/>
      <c r="G2" s="57"/>
      <c r="H2" s="57"/>
      <c r="I2" s="57"/>
      <c r="J2" s="66"/>
      <c r="K2" s="69"/>
      <c r="L2" s="72"/>
      <c r="M2" s="75"/>
      <c r="N2" s="51"/>
      <c r="O2" s="54"/>
      <c r="P2" s="7"/>
      <c r="Q2" s="30"/>
    </row>
    <row r="3" spans="1:21" x14ac:dyDescent="0.25">
      <c r="A3" s="29">
        <f ca="1">COUNTIF(Elérhetőségek!D:D,LEFT(A2,1))</f>
        <v>9</v>
      </c>
      <c r="B3" s="58"/>
      <c r="C3" s="58"/>
      <c r="D3" s="58"/>
      <c r="E3" s="58"/>
      <c r="F3" s="58"/>
      <c r="G3" s="58"/>
      <c r="H3" s="58"/>
      <c r="I3" s="58"/>
      <c r="J3" s="67"/>
      <c r="K3" s="70"/>
      <c r="L3" s="73"/>
      <c r="M3" s="76"/>
      <c r="N3" s="52"/>
      <c r="O3" s="55"/>
      <c r="P3" s="7"/>
      <c r="Q3" s="31"/>
    </row>
    <row r="4" spans="1:21" ht="15" customHeight="1" x14ac:dyDescent="0.25">
      <c r="A4" s="56" t="str">
        <f ca="1">B1</f>
        <v>Hovanyecz András</v>
      </c>
      <c r="B4" s="59"/>
      <c r="C4" s="62"/>
      <c r="D4" s="62" t="s">
        <v>42</v>
      </c>
      <c r="E4" s="62"/>
      <c r="F4" s="62" t="s">
        <v>55</v>
      </c>
      <c r="G4" s="62"/>
      <c r="H4" s="62" t="s">
        <v>43</v>
      </c>
      <c r="I4" s="62"/>
      <c r="J4" s="79"/>
      <c r="K4" s="82">
        <f>5*(COUNTIF(B4:J6,"5/0")+COUNTIF(B4:J6,"4/1")+COUNTIF(B4:J6,"3/2")+COUNTIF(B4:J6,"5/-"))+3*COUNTIF(B4:J6,"2/3")+2*COUNTIF(B4:J6,"1/4")+COUNTIF(B4:J6,"0/5")+0.01*L4+0.0001*(M4)</f>
        <v>13.020999999999999</v>
      </c>
      <c r="L4" s="85">
        <f>1*COUNTIF(B4:J6,"5/0")+1*COUNTIF(B4:J6,"4/1")+1*COUNTIF(B4:J6,"3/2")+1*COUNTIF(B4:J6,"5/-")+0*COUNTIF(B4:J6,"2/3")+0*COUNTIF(B4:J6,"1/4")+0*COUNTIF(B4:J6,"0/5")</f>
        <v>2</v>
      </c>
      <c r="M4" s="88">
        <f>5*COUNTIF(B4:J6,"5/0")+4*COUNTIF(B4:J6,"4/1")+3*COUNTIF(B4:J6,"3/2")+5*COUNTIF(B4:J6,"5/-")+2*COUNTIF(B4:J6,"2/3")+1*COUNTIF(B4:J6,"1/4")+0*COUNTIF(B4:J6,"0/5")</f>
        <v>10</v>
      </c>
      <c r="N4" s="91">
        <f>0*COUNTIF(B4:J6,"5/0")+1*COUNTIF(B4:J6,"4/1")+2*COUNTIF(B4:J6,"3/2")+3*COUNTIF(B4:J6,"2/3")+4*COUNTIF(B4:J6,"1/4")+5*COUNTIF(B4:J6,"0/5")+5*COUNTIF(B4:J6,"-/5")</f>
        <v>5</v>
      </c>
      <c r="O4" s="77">
        <f>RANK(K4,K$4:K$30)</f>
        <v>3</v>
      </c>
      <c r="P4" s="12"/>
    </row>
    <row r="5" spans="1:21" x14ac:dyDescent="0.25">
      <c r="A5" s="57"/>
      <c r="B5" s="60"/>
      <c r="C5" s="63"/>
      <c r="D5" s="63"/>
      <c r="E5" s="63"/>
      <c r="F5" s="63"/>
      <c r="G5" s="63"/>
      <c r="H5" s="63"/>
      <c r="I5" s="63"/>
      <c r="J5" s="80"/>
      <c r="K5" s="83"/>
      <c r="L5" s="86"/>
      <c r="M5" s="89"/>
      <c r="N5" s="92"/>
      <c r="O5" s="78"/>
      <c r="P5" s="5"/>
      <c r="T5" s="26"/>
      <c r="U5" s="26"/>
    </row>
    <row r="6" spans="1:21" x14ac:dyDescent="0.25">
      <c r="A6" s="58"/>
      <c r="B6" s="61"/>
      <c r="C6" s="64"/>
      <c r="D6" s="64"/>
      <c r="E6" s="64"/>
      <c r="F6" s="64"/>
      <c r="G6" s="64"/>
      <c r="H6" s="64"/>
      <c r="I6" s="64"/>
      <c r="J6" s="81"/>
      <c r="K6" s="84"/>
      <c r="L6" s="87"/>
      <c r="M6" s="90"/>
      <c r="N6" s="93"/>
      <c r="O6" s="40">
        <f>IFERROR(K4/SUM(M4:N6),0)</f>
        <v>0.86806666666666665</v>
      </c>
      <c r="P6" s="13"/>
    </row>
    <row r="7" spans="1:21" x14ac:dyDescent="0.25">
      <c r="A7" s="56" t="str">
        <f ca="1">C1</f>
        <v>Kocsis Tamás</v>
      </c>
      <c r="B7" s="62"/>
      <c r="C7" s="59"/>
      <c r="D7" s="62"/>
      <c r="E7" s="62"/>
      <c r="F7" s="62"/>
      <c r="G7" s="62"/>
      <c r="H7" s="62"/>
      <c r="I7" s="62"/>
      <c r="J7" s="79"/>
      <c r="K7" s="82">
        <f t="shared" ref="K7" si="1">5*(COUNTIF(B7:J9,"5/0")+COUNTIF(B7:J9,"4/1")+COUNTIF(B7:J9,"3/2")+COUNTIF(B7:J9,"5/-"))+3*COUNTIF(B7:J9,"2/3")+2*COUNTIF(B7:J9,"1/4")+COUNTIF(B7:J9,"0/5")+0.01*L7+0.0001*(M7)</f>
        <v>0</v>
      </c>
      <c r="L7" s="85">
        <f>1*COUNTIF(B7:J9,"5/0")+1*COUNTIF(B7:J9,"4/1")+1*COUNTIF(B7:J9,"3/2")+1*COUNTIF(B7:J9,"5/-")+0*COUNTIF(B7:J9,"2/3")+0*COUNTIF(B7:J9,"1/4")+0*COUNTIF(B7:J9,"0/5")</f>
        <v>0</v>
      </c>
      <c r="M7" s="88">
        <f>5*COUNTIF(B7:J9,"5/0")+4*COUNTIF(B7:J9,"4/1")+3*COUNTIF(B7:J9,"3/2")+5*COUNTIF(B7:J9,"5/-")+2*COUNTIF(B7:J9,"2/3")+1*COUNTIF(B7:J9,"1/4")+0*COUNTIF(B7:J9,"0/5")</f>
        <v>0</v>
      </c>
      <c r="N7" s="91">
        <f>0*COUNTIF(B7:J9,"5/0")+1*COUNTIF(B7:J9,"4/1")+2*COUNTIF(B7:J9,"3/2")+3*COUNTIF(B7:J9,"2/3")+4*COUNTIF(B7:J9,"1/4")+5*COUNTIF(B7:J9,"0/5")+5*COUNTIF(B7:J9,"-/5")</f>
        <v>0</v>
      </c>
      <c r="O7" s="77">
        <f>RANK(K7,K$4:K$30)</f>
        <v>8</v>
      </c>
      <c r="P7" s="13"/>
      <c r="R7" s="6"/>
    </row>
    <row r="8" spans="1:21" x14ac:dyDescent="0.25">
      <c r="A8" s="57"/>
      <c r="B8" s="63"/>
      <c r="C8" s="60"/>
      <c r="D8" s="63"/>
      <c r="E8" s="63"/>
      <c r="F8" s="63"/>
      <c r="G8" s="63"/>
      <c r="H8" s="63"/>
      <c r="I8" s="63"/>
      <c r="J8" s="80"/>
      <c r="K8" s="83"/>
      <c r="L8" s="86"/>
      <c r="M8" s="89"/>
      <c r="N8" s="92"/>
      <c r="O8" s="78"/>
      <c r="P8" s="3"/>
      <c r="R8" s="6"/>
      <c r="T8" s="26"/>
      <c r="U8" s="26"/>
    </row>
    <row r="9" spans="1:21" x14ac:dyDescent="0.25">
      <c r="A9" s="58"/>
      <c r="B9" s="64"/>
      <c r="C9" s="61"/>
      <c r="D9" s="64"/>
      <c r="E9" s="64"/>
      <c r="F9" s="64"/>
      <c r="G9" s="64"/>
      <c r="H9" s="64"/>
      <c r="I9" s="64"/>
      <c r="J9" s="81"/>
      <c r="K9" s="84"/>
      <c r="L9" s="87"/>
      <c r="M9" s="90"/>
      <c r="N9" s="93"/>
      <c r="O9" s="40">
        <f>IFERROR(K7/SUM(M7:N9),0)</f>
        <v>0</v>
      </c>
      <c r="P9" s="13"/>
      <c r="R9" s="11"/>
    </row>
    <row r="10" spans="1:21" x14ac:dyDescent="0.25">
      <c r="A10" s="56" t="str">
        <f ca="1">D1</f>
        <v>Mike Zoltán</v>
      </c>
      <c r="B10" s="62" t="s">
        <v>43</v>
      </c>
      <c r="C10" s="62"/>
      <c r="D10" s="59"/>
      <c r="E10" s="62"/>
      <c r="F10" s="62" t="s">
        <v>42</v>
      </c>
      <c r="G10" s="62" t="s">
        <v>42</v>
      </c>
      <c r="H10" s="62" t="s">
        <v>60</v>
      </c>
      <c r="I10" s="62" t="s">
        <v>55</v>
      </c>
      <c r="J10" s="79" t="s">
        <v>55</v>
      </c>
      <c r="K10" s="82">
        <f t="shared" ref="K10" si="2">5*(COUNTIF(B10:J12,"5/0")+COUNTIF(B10:J12,"4/1")+COUNTIF(B10:J12,"3/2")+COUNTIF(B10:J12,"5/-"))+3*COUNTIF(B10:J12,"2/3")+2*COUNTIF(B10:J12,"1/4")+COUNTIF(B10:J12,"0/5")+0.01*L10+0.0001*(M10)</f>
        <v>25.041899999999998</v>
      </c>
      <c r="L10" s="85">
        <f>1*COUNTIF(B10:J12,"5/0")+1*COUNTIF(B10:J12,"4/1")+1*COUNTIF(B10:J12,"3/2")+1*COUNTIF(B10:J12,"5/-")+0*COUNTIF(B10:J12,"2/3")+0*COUNTIF(B10:J12,"1/4")+0*COUNTIF(B10:J12,"0/5")</f>
        <v>4</v>
      </c>
      <c r="M10" s="88">
        <f>5*COUNTIF(B10:J12,"5/0")+4*COUNTIF(B10:J12,"4/1")+3*COUNTIF(B10:J12,"3/2")+5*COUNTIF(B10:J12,"5/-")+2*COUNTIF(B10:J12,"2/3")+1*COUNTIF(B10:J12,"1/4")+0*COUNTIF(B10:J12,"0/5")</f>
        <v>19</v>
      </c>
      <c r="N10" s="91">
        <f>0*COUNTIF(B10:J12,"5/0")+1*COUNTIF(B10:J12,"4/1")+2*COUNTIF(B10:J12,"3/2")+3*COUNTIF(B10:J12,"2/3")+4*COUNTIF(B10:J12,"1/4")+5*COUNTIF(B10:J12,"0/5")+5*COUNTIF(B10:J12,"-/5")</f>
        <v>11</v>
      </c>
      <c r="O10" s="77">
        <f>RANK(K10,K$4:K$30)</f>
        <v>1</v>
      </c>
      <c r="P10" s="13"/>
    </row>
    <row r="11" spans="1:21" x14ac:dyDescent="0.25">
      <c r="A11" s="57"/>
      <c r="B11" s="63"/>
      <c r="C11" s="63"/>
      <c r="D11" s="60"/>
      <c r="E11" s="63"/>
      <c r="F11" s="63"/>
      <c r="G11" s="63"/>
      <c r="H11" s="63"/>
      <c r="I11" s="63"/>
      <c r="J11" s="80"/>
      <c r="K11" s="83"/>
      <c r="L11" s="86"/>
      <c r="M11" s="89"/>
      <c r="N11" s="92"/>
      <c r="O11" s="78"/>
      <c r="P11" s="2"/>
      <c r="R11" s="9"/>
      <c r="S11" s="1"/>
    </row>
    <row r="12" spans="1:21" x14ac:dyDescent="0.25">
      <c r="A12" s="58"/>
      <c r="B12" s="64"/>
      <c r="C12" s="64"/>
      <c r="D12" s="61"/>
      <c r="E12" s="64"/>
      <c r="F12" s="64"/>
      <c r="G12" s="64"/>
      <c r="H12" s="64"/>
      <c r="I12" s="64"/>
      <c r="J12" s="81"/>
      <c r="K12" s="84"/>
      <c r="L12" s="87"/>
      <c r="M12" s="90"/>
      <c r="N12" s="93"/>
      <c r="O12" s="40">
        <f>IFERROR(K10/SUM(M10:N12),0)</f>
        <v>0.83472999999999997</v>
      </c>
      <c r="P12" s="13"/>
    </row>
    <row r="13" spans="1:21" x14ac:dyDescent="0.25">
      <c r="A13" s="56" t="str">
        <f ca="1">E1</f>
        <v>Neszveda Gábor</v>
      </c>
      <c r="B13" s="62"/>
      <c r="C13" s="62"/>
      <c r="D13" s="62"/>
      <c r="E13" s="59"/>
      <c r="F13" s="62"/>
      <c r="G13" s="62"/>
      <c r="H13" s="62"/>
      <c r="I13" s="62"/>
      <c r="J13" s="79"/>
      <c r="K13" s="82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85">
        <f>1*COUNTIF(B13:J15,"5/0")+1*COUNTIF(B13:J15,"4/1")+1*COUNTIF(B13:J15,"3/2")+1*COUNTIF(B13:J15,"5/-")+0*COUNTIF(B13:J15,"2/3")+0*COUNTIF(B13:J15,"1/4")+0*COUNTIF(B13:J15,"0/5")</f>
        <v>0</v>
      </c>
      <c r="M13" s="88">
        <f>5*COUNTIF(B13:J15,"5/0")+4*COUNTIF(B13:J15,"4/1")+3*COUNTIF(B13:J15,"3/2")+5*COUNTIF(B13:J15,"5/-")+2*COUNTIF(B13:J15,"2/3")+1*COUNTIF(B13:J15,"1/4")+0*COUNTIF(B13:J15,"0/5")</f>
        <v>0</v>
      </c>
      <c r="N13" s="91">
        <f>0*COUNTIF(B13:J15,"5/0")+1*COUNTIF(B13:J15,"4/1")+2*COUNTIF(B13:J15,"3/2")+3*COUNTIF(B13:J15,"2/3")+4*COUNTIF(B13:J15,"1/4")+5*COUNTIF(B13:J15,"0/5")+5*COUNTIF(B13:J15,"-/5")</f>
        <v>0</v>
      </c>
      <c r="O13" s="77">
        <f>RANK(K13,K$4:K$30)</f>
        <v>8</v>
      </c>
      <c r="P13" s="13"/>
    </row>
    <row r="14" spans="1:21" x14ac:dyDescent="0.25">
      <c r="A14" s="57"/>
      <c r="B14" s="63"/>
      <c r="C14" s="63"/>
      <c r="D14" s="63"/>
      <c r="E14" s="60"/>
      <c r="F14" s="63"/>
      <c r="G14" s="63"/>
      <c r="H14" s="63"/>
      <c r="I14" s="63"/>
      <c r="J14" s="80"/>
      <c r="K14" s="83"/>
      <c r="L14" s="86"/>
      <c r="M14" s="89"/>
      <c r="N14" s="92"/>
      <c r="O14" s="78"/>
      <c r="P14" s="5"/>
      <c r="R14" s="9"/>
      <c r="T14" s="26"/>
      <c r="U14" s="26"/>
    </row>
    <row r="15" spans="1:21" x14ac:dyDescent="0.25">
      <c r="A15" s="58"/>
      <c r="B15" s="64"/>
      <c r="C15" s="64"/>
      <c r="D15" s="64"/>
      <c r="E15" s="61"/>
      <c r="F15" s="64"/>
      <c r="G15" s="64"/>
      <c r="H15" s="64"/>
      <c r="I15" s="64"/>
      <c r="J15" s="81"/>
      <c r="K15" s="84"/>
      <c r="L15" s="87"/>
      <c r="M15" s="90"/>
      <c r="N15" s="93"/>
      <c r="O15" s="40">
        <f>IFERROR(K13/SUM(M13:N15),0)</f>
        <v>0</v>
      </c>
      <c r="P15" s="13"/>
    </row>
    <row r="16" spans="1:21" x14ac:dyDescent="0.25">
      <c r="A16" s="56" t="str">
        <f ca="1">F1</f>
        <v>Sívó Zsolt</v>
      </c>
      <c r="B16" s="62" t="s">
        <v>56</v>
      </c>
      <c r="C16" s="62"/>
      <c r="D16" s="62" t="s">
        <v>43</v>
      </c>
      <c r="E16" s="62"/>
      <c r="F16" s="59"/>
      <c r="G16" s="62" t="s">
        <v>43</v>
      </c>
      <c r="H16" s="62" t="s">
        <v>56</v>
      </c>
      <c r="I16" s="62"/>
      <c r="J16" s="79"/>
      <c r="K16" s="82">
        <f t="shared" ref="K16" si="4">5*(COUNTIF(B16:J18,"5/0")+COUNTIF(B16:J18,"4/1")+COUNTIF(B16:J18,"3/2")+COUNTIF(B16:J18,"5/-"))+3*COUNTIF(B16:J18,"2/3")+2*COUNTIF(B16:J18,"1/4")+COUNTIF(B16:J18,"0/5")+0.01*L16+0.0001*(M16)</f>
        <v>8.0004000000000008</v>
      </c>
      <c r="L16" s="85">
        <f>1*COUNTIF(B16:J18,"5/0")+1*COUNTIF(B16:J18,"4/1")+1*COUNTIF(B16:J18,"3/2")+1*COUNTIF(B16:J18,"5/-")+0*COUNTIF(B16:J18,"2/3")+0*COUNTIF(B16:J18,"1/4")+0*COUNTIF(B16:J18,"0/5")</f>
        <v>0</v>
      </c>
      <c r="M16" s="88">
        <f>5*COUNTIF(B16:J18,"5/0")+4*COUNTIF(B16:J18,"4/1")+3*COUNTIF(B16:J18,"3/2")+5*COUNTIF(B16:J18,"5/-")+2*COUNTIF(B16:J18,"2/3")+1*COUNTIF(B16:J18,"1/4")+0*COUNTIF(B16:J18,"0/5")</f>
        <v>4</v>
      </c>
      <c r="N16" s="91">
        <f>0*COUNTIF(B16:J18,"5/0")+1*COUNTIF(B16:J18,"4/1")+2*COUNTIF(B16:J18,"3/2")+3*COUNTIF(B16:J18,"2/3")+4*COUNTIF(B16:J18,"1/4")+5*COUNTIF(B16:J18,"0/5")+5*COUNTIF(B16:J18,"-/5")</f>
        <v>16</v>
      </c>
      <c r="O16" s="77">
        <f>RANK(K16,K$4:K$30)</f>
        <v>5</v>
      </c>
      <c r="P16" s="13"/>
    </row>
    <row r="17" spans="1:20" x14ac:dyDescent="0.25">
      <c r="A17" s="57"/>
      <c r="B17" s="63"/>
      <c r="C17" s="63"/>
      <c r="D17" s="63"/>
      <c r="E17" s="63"/>
      <c r="F17" s="60"/>
      <c r="G17" s="63"/>
      <c r="H17" s="63"/>
      <c r="I17" s="63"/>
      <c r="J17" s="80"/>
      <c r="K17" s="83"/>
      <c r="L17" s="86"/>
      <c r="M17" s="89"/>
      <c r="N17" s="92"/>
      <c r="O17" s="78"/>
      <c r="P17" s="5"/>
    </row>
    <row r="18" spans="1:20" x14ac:dyDescent="0.25">
      <c r="A18" s="58"/>
      <c r="B18" s="64"/>
      <c r="C18" s="64"/>
      <c r="D18" s="64"/>
      <c r="E18" s="64"/>
      <c r="F18" s="61"/>
      <c r="G18" s="64"/>
      <c r="H18" s="64"/>
      <c r="I18" s="64"/>
      <c r="J18" s="81"/>
      <c r="K18" s="84"/>
      <c r="L18" s="87"/>
      <c r="M18" s="90"/>
      <c r="N18" s="93"/>
      <c r="O18" s="40">
        <f>IFERROR(K16/SUM(M16:N18),0)</f>
        <v>0.40002000000000004</v>
      </c>
      <c r="P18" s="13"/>
    </row>
    <row r="19" spans="1:20" x14ac:dyDescent="0.25">
      <c r="A19" s="56" t="str">
        <f ca="1">G1</f>
        <v>T. Szabó Gábor</v>
      </c>
      <c r="B19" s="62"/>
      <c r="C19" s="62"/>
      <c r="D19" s="62" t="s">
        <v>43</v>
      </c>
      <c r="E19" s="62"/>
      <c r="F19" s="62" t="s">
        <v>42</v>
      </c>
      <c r="G19" s="59"/>
      <c r="H19" s="62"/>
      <c r="I19" s="62"/>
      <c r="J19" s="79"/>
      <c r="K19" s="82">
        <f t="shared" ref="K19" si="5">5*(COUNTIF(B19:J21,"5/0")+COUNTIF(B19:J21,"4/1")+COUNTIF(B19:J21,"3/2")+COUNTIF(B19:J21,"5/-"))+3*COUNTIF(B19:J21,"2/3")+2*COUNTIF(B19:J21,"1/4")+COUNTIF(B19:J21,"0/5")+0.01*L19+0.0001*(M19)</f>
        <v>8.0105000000000004</v>
      </c>
      <c r="L19" s="85">
        <f>1*COUNTIF(B19:J21,"5/0")+1*COUNTIF(B19:J21,"4/1")+1*COUNTIF(B19:J21,"3/2")+1*COUNTIF(B19:J21,"5/-")+0*COUNTIF(B19:J21,"2/3")+0*COUNTIF(B19:J21,"1/4")+0*COUNTIF(B19:J21,"0/5")</f>
        <v>1</v>
      </c>
      <c r="M19" s="88">
        <f>5*COUNTIF(B19:J21,"5/0")+4*COUNTIF(B19:J21,"4/1")+3*COUNTIF(B19:J21,"3/2")+5*COUNTIF(B19:J21,"5/-")+2*COUNTIF(B19:J21,"2/3")+1*COUNTIF(B19:J21,"1/4")+0*COUNTIF(B19:J21,"0/5")</f>
        <v>5</v>
      </c>
      <c r="N19" s="91">
        <f>0*COUNTIF(B19:J21,"5/0")+1*COUNTIF(B19:J21,"4/1")+2*COUNTIF(B19:J21,"3/2")+3*COUNTIF(B19:J21,"2/3")+4*COUNTIF(B19:J21,"1/4")+5*COUNTIF(B19:J21,"0/5")+5*COUNTIF(B19:J21,"-/5")</f>
        <v>5</v>
      </c>
      <c r="O19" s="77">
        <f>RANK(K19,K$4:K$30)</f>
        <v>4</v>
      </c>
      <c r="P19" s="13"/>
      <c r="R19" s="6"/>
    </row>
    <row r="20" spans="1:20" x14ac:dyDescent="0.25">
      <c r="A20" s="57"/>
      <c r="B20" s="63"/>
      <c r="C20" s="63"/>
      <c r="D20" s="63"/>
      <c r="E20" s="63"/>
      <c r="F20" s="63"/>
      <c r="G20" s="60"/>
      <c r="H20" s="63"/>
      <c r="I20" s="63"/>
      <c r="J20" s="80"/>
      <c r="K20" s="83"/>
      <c r="L20" s="86"/>
      <c r="M20" s="89"/>
      <c r="N20" s="92"/>
      <c r="O20" s="78"/>
      <c r="P20" s="2"/>
      <c r="R20" s="6"/>
    </row>
    <row r="21" spans="1:20" x14ac:dyDescent="0.25">
      <c r="A21" s="58"/>
      <c r="B21" s="64"/>
      <c r="C21" s="64"/>
      <c r="D21" s="64"/>
      <c r="E21" s="64"/>
      <c r="F21" s="64"/>
      <c r="G21" s="61"/>
      <c r="H21" s="64"/>
      <c r="I21" s="64"/>
      <c r="J21" s="81"/>
      <c r="K21" s="84"/>
      <c r="L21" s="87"/>
      <c r="M21" s="90"/>
      <c r="N21" s="93"/>
      <c r="O21" s="40">
        <f>IFERROR(K19/SUM(M19:N21),0)</f>
        <v>0.80105000000000004</v>
      </c>
      <c r="P21" s="13"/>
    </row>
    <row r="22" spans="1:20" x14ac:dyDescent="0.25">
      <c r="A22" s="56" t="str">
        <f ca="1">H1</f>
        <v>Trevor Kalinovsky</v>
      </c>
      <c r="B22" s="62" t="s">
        <v>42</v>
      </c>
      <c r="C22" s="62"/>
      <c r="D22" s="62" t="s">
        <v>59</v>
      </c>
      <c r="E22" s="62"/>
      <c r="F22" s="62" t="s">
        <v>55</v>
      </c>
      <c r="G22" s="62"/>
      <c r="H22" s="59"/>
      <c r="I22" s="62"/>
      <c r="J22" s="79" t="s">
        <v>55</v>
      </c>
      <c r="K22" s="82">
        <f t="shared" ref="K22" si="6">5*(COUNTIF(B22:J24,"5/0")+COUNTIF(B22:J24,"4/1")+COUNTIF(B22:J24,"3/2")+COUNTIF(B22:J24,"5/-"))+3*COUNTIF(B22:J24,"2/3")+2*COUNTIF(B22:J24,"1/4")+COUNTIF(B22:J24,"0/5")+0.01*L22+0.0001*(M22)</f>
        <v>20.041699999999999</v>
      </c>
      <c r="L22" s="85">
        <f>1*COUNTIF(B22:J24,"5/0")+1*COUNTIF(B22:J24,"4/1")+1*COUNTIF(B22:J24,"3/2")+1*COUNTIF(B22:J24,"5/-")+0*COUNTIF(B22:J24,"2/3")+0*COUNTIF(B22:J24,"1/4")+0*COUNTIF(B22:J24,"0/5")</f>
        <v>4</v>
      </c>
      <c r="M22" s="88">
        <f>5*COUNTIF(B22:J24,"5/0")+4*COUNTIF(B22:J24,"4/1")+3*COUNTIF(B22:J24,"3/2")+5*COUNTIF(B22:J24,"5/-")+2*COUNTIF(B22:J24,"2/3")+1*COUNTIF(B22:J24,"1/4")+0*COUNTIF(B22:J24,"0/5")</f>
        <v>17</v>
      </c>
      <c r="N22" s="91">
        <f>0*COUNTIF(B22:J24,"5/0")+1*COUNTIF(B22:J24,"4/1")+2*COUNTIF(B22:J24,"3/2")+3*COUNTIF(B22:J24,"2/3")+4*COUNTIF(B22:J24,"1/4")+5*COUNTIF(B22:J24,"0/5")+5*COUNTIF(B22:J24,"-/5")</f>
        <v>3</v>
      </c>
      <c r="O22" s="77">
        <f>RANK(K22,K$4:K$30)</f>
        <v>2</v>
      </c>
      <c r="P22" s="13"/>
    </row>
    <row r="23" spans="1:20" x14ac:dyDescent="0.25">
      <c r="A23" s="57"/>
      <c r="B23" s="63"/>
      <c r="C23" s="63"/>
      <c r="D23" s="63"/>
      <c r="E23" s="63"/>
      <c r="F23" s="63"/>
      <c r="G23" s="63"/>
      <c r="H23" s="60"/>
      <c r="I23" s="63"/>
      <c r="J23" s="80"/>
      <c r="K23" s="83"/>
      <c r="L23" s="86"/>
      <c r="M23" s="89"/>
      <c r="N23" s="92"/>
      <c r="O23" s="78"/>
      <c r="P23" s="2"/>
      <c r="R23" s="10"/>
      <c r="T23" s="4"/>
    </row>
    <row r="24" spans="1:20" x14ac:dyDescent="0.25">
      <c r="A24" s="58"/>
      <c r="B24" s="64"/>
      <c r="C24" s="64"/>
      <c r="D24" s="64"/>
      <c r="E24" s="64"/>
      <c r="F24" s="64"/>
      <c r="G24" s="64"/>
      <c r="H24" s="61"/>
      <c r="I24" s="64"/>
      <c r="J24" s="81"/>
      <c r="K24" s="84"/>
      <c r="L24" s="87"/>
      <c r="M24" s="90"/>
      <c r="N24" s="93"/>
      <c r="O24" s="40">
        <f>IFERROR(K22/SUM(M22:N24),0)</f>
        <v>1.0020849999999999</v>
      </c>
      <c r="P24" s="13"/>
    </row>
    <row r="25" spans="1:20" x14ac:dyDescent="0.25">
      <c r="A25" s="56" t="str">
        <f ca="1">I1</f>
        <v>Zeke Katalin</v>
      </c>
      <c r="B25" s="62"/>
      <c r="C25" s="62"/>
      <c r="D25" s="62" t="s">
        <v>56</v>
      </c>
      <c r="E25" s="62"/>
      <c r="F25" s="62"/>
      <c r="G25" s="62"/>
      <c r="H25" s="62"/>
      <c r="I25" s="59"/>
      <c r="J25" s="79"/>
      <c r="K25" s="82">
        <f t="shared" ref="K25" si="7">5*(COUNTIF(B25:J27,"5/0")+COUNTIF(B25:J27,"4/1")+COUNTIF(B25:J27,"3/2")+COUNTIF(B25:J27,"5/-"))+3*COUNTIF(B25:J27,"2/3")+2*COUNTIF(B25:J27,"1/4")+COUNTIF(B25:J27,"0/5")+0.01*L25+0.0001*(M25)</f>
        <v>1</v>
      </c>
      <c r="L25" s="85">
        <f>1*COUNTIF(B25:J27,"5/0")+1*COUNTIF(B25:J27,"4/1")+1*COUNTIF(B25:J27,"3/2")+1*COUNTIF(B25:J27,"5/-")+0*COUNTIF(B25:J27,"2/3")+0*COUNTIF(B25:J27,"1/4")+0*COUNTIF(B25:J27,"0/5")</f>
        <v>0</v>
      </c>
      <c r="M25" s="88">
        <f>5*COUNTIF(B25:J27,"5/0")+4*COUNTIF(B25:J27,"4/1")+3*COUNTIF(B25:J27,"3/2")+5*COUNTIF(B25:J27,"5/-")+2*COUNTIF(B25:J27,"2/3")+1*COUNTIF(B25:J27,"1/4")+0*COUNTIF(B25:J27,"0/5")</f>
        <v>0</v>
      </c>
      <c r="N25" s="91">
        <f>0*COUNTIF(B25:J27,"5/0")+1*COUNTIF(B25:J27,"4/1")+2*COUNTIF(B25:J27,"3/2")+3*COUNTIF(B25:J27,"2/3")+4*COUNTIF(B25:J27,"1/4")+5*COUNTIF(B25:J27,"0/5")+5*COUNTIF(B25:J27,"-/5")</f>
        <v>5</v>
      </c>
      <c r="O25" s="77">
        <f>RANK(K25,K$4:K$30)</f>
        <v>7</v>
      </c>
      <c r="P25" s="13"/>
    </row>
    <row r="26" spans="1:20" x14ac:dyDescent="0.25">
      <c r="A26" s="57"/>
      <c r="B26" s="63"/>
      <c r="C26" s="63"/>
      <c r="D26" s="63"/>
      <c r="E26" s="63"/>
      <c r="F26" s="63"/>
      <c r="G26" s="63"/>
      <c r="H26" s="63"/>
      <c r="I26" s="60"/>
      <c r="J26" s="80"/>
      <c r="K26" s="83"/>
      <c r="L26" s="86"/>
      <c r="M26" s="89"/>
      <c r="N26" s="92"/>
      <c r="O26" s="78"/>
      <c r="P26" s="3"/>
    </row>
    <row r="27" spans="1:20" x14ac:dyDescent="0.25">
      <c r="A27" s="58"/>
      <c r="B27" s="64"/>
      <c r="C27" s="64"/>
      <c r="D27" s="64"/>
      <c r="E27" s="64"/>
      <c r="F27" s="64"/>
      <c r="G27" s="64"/>
      <c r="H27" s="64"/>
      <c r="I27" s="61"/>
      <c r="J27" s="81"/>
      <c r="K27" s="84"/>
      <c r="L27" s="87"/>
      <c r="M27" s="90"/>
      <c r="N27" s="93"/>
      <c r="O27" s="40">
        <f>IFERROR(K25/SUM(M25:N27),0)</f>
        <v>0.2</v>
      </c>
      <c r="P27" s="13"/>
    </row>
    <row r="28" spans="1:20" ht="15" customHeight="1" x14ac:dyDescent="0.25">
      <c r="A28" s="56" t="str">
        <f ca="1">J1</f>
        <v>Zoon Jelle</v>
      </c>
      <c r="B28" s="62"/>
      <c r="C28" s="62"/>
      <c r="D28" s="62" t="s">
        <v>56</v>
      </c>
      <c r="E28" s="62"/>
      <c r="F28" s="62"/>
      <c r="G28" s="62"/>
      <c r="H28" s="62" t="s">
        <v>56</v>
      </c>
      <c r="I28" s="62"/>
      <c r="J28" s="59"/>
      <c r="K28" s="82">
        <f t="shared" ref="K28" si="8">5*(COUNTIF(B28:J30,"5/0")+COUNTIF(B28:J30,"4/1")+COUNTIF(B28:J30,"3/2")+COUNTIF(B28:J30,"5/-"))+3*COUNTIF(B28:J30,"2/3")+2*COUNTIF(B28:J30,"1/4")+COUNTIF(B28:J30,"0/5")+0.01*L28+0.0001*(M28)</f>
        <v>2</v>
      </c>
      <c r="L28" s="85">
        <f>1*COUNTIF(B28:J30,"5/0")+1*COUNTIF(B28:J30,"4/1")+1*COUNTIF(B28:J30,"3/2")+1*COUNTIF(B28:J30,"5/-")+0*COUNTIF(B28:J30,"2/3")+0*COUNTIF(B28:J30,"1/4")+0*COUNTIF(B28:J30,"0/5")</f>
        <v>0</v>
      </c>
      <c r="M28" s="88">
        <f>5*COUNTIF(B28:J30,"5/0")+4*COUNTIF(B28:J30,"4/1")+3*COUNTIF(B28:J30,"3/2")+5*COUNTIF(B28:J30,"5/-")+2*COUNTIF(B28:J30,"2/3")+1*COUNTIF(B28:J30,"1/4")+0*COUNTIF(B28:J30,"0/5")</f>
        <v>0</v>
      </c>
      <c r="N28" s="91">
        <f>0*COUNTIF(B28:J30,"5/0")+1*COUNTIF(B28:J30,"4/1")+2*COUNTIF(B28:J30,"3/2")+3*COUNTIF(B28:J30,"2/3")+4*COUNTIF(B28:J30,"1/4")+5*COUNTIF(B28:J30,"0/5")+5*COUNTIF(B28:J30,"-/5")</f>
        <v>10</v>
      </c>
      <c r="O28" s="77">
        <f>RANK(K28,K$4:K$30)</f>
        <v>6</v>
      </c>
      <c r="P28" s="13"/>
    </row>
    <row r="29" spans="1:20" ht="15" customHeight="1" x14ac:dyDescent="0.25">
      <c r="A29" s="57"/>
      <c r="B29" s="63"/>
      <c r="C29" s="63"/>
      <c r="D29" s="63"/>
      <c r="E29" s="63"/>
      <c r="F29" s="63"/>
      <c r="G29" s="63"/>
      <c r="H29" s="63"/>
      <c r="I29" s="63"/>
      <c r="J29" s="60"/>
      <c r="K29" s="83"/>
      <c r="L29" s="86"/>
      <c r="M29" s="89"/>
      <c r="N29" s="92"/>
      <c r="O29" s="78"/>
      <c r="P29" s="3"/>
    </row>
    <row r="30" spans="1:20" ht="15" customHeight="1" x14ac:dyDescent="0.25">
      <c r="A30" s="58"/>
      <c r="B30" s="64"/>
      <c r="C30" s="64"/>
      <c r="D30" s="64"/>
      <c r="E30" s="64"/>
      <c r="F30" s="64"/>
      <c r="G30" s="64"/>
      <c r="H30" s="64"/>
      <c r="I30" s="64"/>
      <c r="J30" s="61"/>
      <c r="K30" s="84"/>
      <c r="L30" s="87"/>
      <c r="M30" s="90"/>
      <c r="N30" s="93"/>
      <c r="O30" s="40">
        <f>IFERROR(K28/SUM(M28:N30),0)</f>
        <v>0.2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Normal="100" workbookViewId="0">
      <selection activeCell="F22" sqref="F22:F24"/>
    </sheetView>
  </sheetViews>
  <sheetFormatPr defaultRowHeight="15" x14ac:dyDescent="0.25"/>
  <cols>
    <col min="1" max="10" width="12.140625" customWidth="1"/>
    <col min="11" max="11" width="12.140625" hidden="1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  <col min="257" max="266" width="12.140625" customWidth="1"/>
    <col min="267" max="267" width="9.140625" customWidth="1"/>
    <col min="268" max="268" width="10.7109375" customWidth="1"/>
    <col min="269" max="271" width="8.5703125" customWidth="1"/>
    <col min="272" max="272" width="10.7109375" customWidth="1"/>
    <col min="273" max="273" width="10" customWidth="1"/>
    <col min="274" max="274" width="10.7109375" customWidth="1"/>
    <col min="513" max="522" width="12.140625" customWidth="1"/>
    <col min="523" max="523" width="9.140625" customWidth="1"/>
    <col min="524" max="524" width="10.7109375" customWidth="1"/>
    <col min="525" max="527" width="8.5703125" customWidth="1"/>
    <col min="528" max="528" width="10.7109375" customWidth="1"/>
    <col min="529" max="529" width="10" customWidth="1"/>
    <col min="530" max="530" width="10.7109375" customWidth="1"/>
    <col min="769" max="778" width="12.140625" customWidth="1"/>
    <col min="779" max="779" width="9.140625" customWidth="1"/>
    <col min="780" max="780" width="10.7109375" customWidth="1"/>
    <col min="781" max="783" width="8.5703125" customWidth="1"/>
    <col min="784" max="784" width="10.7109375" customWidth="1"/>
    <col min="785" max="785" width="10" customWidth="1"/>
    <col min="786" max="786" width="10.7109375" customWidth="1"/>
    <col min="1025" max="1034" width="12.140625" customWidth="1"/>
    <col min="1035" max="1035" width="9.140625" customWidth="1"/>
    <col min="1036" max="1036" width="10.7109375" customWidth="1"/>
    <col min="1037" max="1039" width="8.5703125" customWidth="1"/>
    <col min="1040" max="1040" width="10.7109375" customWidth="1"/>
    <col min="1041" max="1041" width="10" customWidth="1"/>
    <col min="1042" max="1042" width="10.7109375" customWidth="1"/>
    <col min="1281" max="1290" width="12.140625" customWidth="1"/>
    <col min="1291" max="1291" width="9.140625" customWidth="1"/>
    <col min="1292" max="1292" width="10.7109375" customWidth="1"/>
    <col min="1293" max="1295" width="8.5703125" customWidth="1"/>
    <col min="1296" max="1296" width="10.7109375" customWidth="1"/>
    <col min="1297" max="1297" width="10" customWidth="1"/>
    <col min="1298" max="1298" width="10.7109375" customWidth="1"/>
    <col min="1537" max="1546" width="12.140625" customWidth="1"/>
    <col min="1547" max="1547" width="9.140625" customWidth="1"/>
    <col min="1548" max="1548" width="10.7109375" customWidth="1"/>
    <col min="1549" max="1551" width="8.5703125" customWidth="1"/>
    <col min="1552" max="1552" width="10.7109375" customWidth="1"/>
    <col min="1553" max="1553" width="10" customWidth="1"/>
    <col min="1554" max="1554" width="10.7109375" customWidth="1"/>
    <col min="1793" max="1802" width="12.140625" customWidth="1"/>
    <col min="1803" max="1803" width="9.140625" customWidth="1"/>
    <col min="1804" max="1804" width="10.7109375" customWidth="1"/>
    <col min="1805" max="1807" width="8.5703125" customWidth="1"/>
    <col min="1808" max="1808" width="10.7109375" customWidth="1"/>
    <col min="1809" max="1809" width="10" customWidth="1"/>
    <col min="1810" max="1810" width="10.7109375" customWidth="1"/>
    <col min="2049" max="2058" width="12.140625" customWidth="1"/>
    <col min="2059" max="2059" width="9.140625" customWidth="1"/>
    <col min="2060" max="2060" width="10.7109375" customWidth="1"/>
    <col min="2061" max="2063" width="8.5703125" customWidth="1"/>
    <col min="2064" max="2064" width="10.7109375" customWidth="1"/>
    <col min="2065" max="2065" width="10" customWidth="1"/>
    <col min="2066" max="2066" width="10.7109375" customWidth="1"/>
    <col min="2305" max="2314" width="12.140625" customWidth="1"/>
    <col min="2315" max="2315" width="9.140625" customWidth="1"/>
    <col min="2316" max="2316" width="10.7109375" customWidth="1"/>
    <col min="2317" max="2319" width="8.5703125" customWidth="1"/>
    <col min="2320" max="2320" width="10.7109375" customWidth="1"/>
    <col min="2321" max="2321" width="10" customWidth="1"/>
    <col min="2322" max="2322" width="10.7109375" customWidth="1"/>
    <col min="2561" max="2570" width="12.140625" customWidth="1"/>
    <col min="2571" max="2571" width="9.140625" customWidth="1"/>
    <col min="2572" max="2572" width="10.7109375" customWidth="1"/>
    <col min="2573" max="2575" width="8.5703125" customWidth="1"/>
    <col min="2576" max="2576" width="10.7109375" customWidth="1"/>
    <col min="2577" max="2577" width="10" customWidth="1"/>
    <col min="2578" max="2578" width="10.7109375" customWidth="1"/>
    <col min="2817" max="2826" width="12.140625" customWidth="1"/>
    <col min="2827" max="2827" width="9.140625" customWidth="1"/>
    <col min="2828" max="2828" width="10.7109375" customWidth="1"/>
    <col min="2829" max="2831" width="8.5703125" customWidth="1"/>
    <col min="2832" max="2832" width="10.7109375" customWidth="1"/>
    <col min="2833" max="2833" width="10" customWidth="1"/>
    <col min="2834" max="2834" width="10.7109375" customWidth="1"/>
    <col min="3073" max="3082" width="12.140625" customWidth="1"/>
    <col min="3083" max="3083" width="9.140625" customWidth="1"/>
    <col min="3084" max="3084" width="10.7109375" customWidth="1"/>
    <col min="3085" max="3087" width="8.5703125" customWidth="1"/>
    <col min="3088" max="3088" width="10.7109375" customWidth="1"/>
    <col min="3089" max="3089" width="10" customWidth="1"/>
    <col min="3090" max="3090" width="10.7109375" customWidth="1"/>
    <col min="3329" max="3338" width="12.140625" customWidth="1"/>
    <col min="3339" max="3339" width="9.140625" customWidth="1"/>
    <col min="3340" max="3340" width="10.7109375" customWidth="1"/>
    <col min="3341" max="3343" width="8.5703125" customWidth="1"/>
    <col min="3344" max="3344" width="10.7109375" customWidth="1"/>
    <col min="3345" max="3345" width="10" customWidth="1"/>
    <col min="3346" max="3346" width="10.7109375" customWidth="1"/>
    <col min="3585" max="3594" width="12.140625" customWidth="1"/>
    <col min="3595" max="3595" width="9.140625" customWidth="1"/>
    <col min="3596" max="3596" width="10.7109375" customWidth="1"/>
    <col min="3597" max="3599" width="8.5703125" customWidth="1"/>
    <col min="3600" max="3600" width="10.7109375" customWidth="1"/>
    <col min="3601" max="3601" width="10" customWidth="1"/>
    <col min="3602" max="3602" width="10.7109375" customWidth="1"/>
    <col min="3841" max="3850" width="12.140625" customWidth="1"/>
    <col min="3851" max="3851" width="9.140625" customWidth="1"/>
    <col min="3852" max="3852" width="10.7109375" customWidth="1"/>
    <col min="3853" max="3855" width="8.5703125" customWidth="1"/>
    <col min="3856" max="3856" width="10.7109375" customWidth="1"/>
    <col min="3857" max="3857" width="10" customWidth="1"/>
    <col min="3858" max="3858" width="10.7109375" customWidth="1"/>
    <col min="4097" max="4106" width="12.140625" customWidth="1"/>
    <col min="4107" max="4107" width="9.140625" customWidth="1"/>
    <col min="4108" max="4108" width="10.7109375" customWidth="1"/>
    <col min="4109" max="4111" width="8.5703125" customWidth="1"/>
    <col min="4112" max="4112" width="10.7109375" customWidth="1"/>
    <col min="4113" max="4113" width="10" customWidth="1"/>
    <col min="4114" max="4114" width="10.7109375" customWidth="1"/>
    <col min="4353" max="4362" width="12.140625" customWidth="1"/>
    <col min="4363" max="4363" width="9.140625" customWidth="1"/>
    <col min="4364" max="4364" width="10.7109375" customWidth="1"/>
    <col min="4365" max="4367" width="8.5703125" customWidth="1"/>
    <col min="4368" max="4368" width="10.7109375" customWidth="1"/>
    <col min="4369" max="4369" width="10" customWidth="1"/>
    <col min="4370" max="4370" width="10.7109375" customWidth="1"/>
    <col min="4609" max="4618" width="12.140625" customWidth="1"/>
    <col min="4619" max="4619" width="9.140625" customWidth="1"/>
    <col min="4620" max="4620" width="10.7109375" customWidth="1"/>
    <col min="4621" max="4623" width="8.5703125" customWidth="1"/>
    <col min="4624" max="4624" width="10.7109375" customWidth="1"/>
    <col min="4625" max="4625" width="10" customWidth="1"/>
    <col min="4626" max="4626" width="10.7109375" customWidth="1"/>
    <col min="4865" max="4874" width="12.140625" customWidth="1"/>
    <col min="4875" max="4875" width="9.140625" customWidth="1"/>
    <col min="4876" max="4876" width="10.7109375" customWidth="1"/>
    <col min="4877" max="4879" width="8.5703125" customWidth="1"/>
    <col min="4880" max="4880" width="10.7109375" customWidth="1"/>
    <col min="4881" max="4881" width="10" customWidth="1"/>
    <col min="4882" max="4882" width="10.7109375" customWidth="1"/>
    <col min="5121" max="5130" width="12.140625" customWidth="1"/>
    <col min="5131" max="5131" width="9.140625" customWidth="1"/>
    <col min="5132" max="5132" width="10.7109375" customWidth="1"/>
    <col min="5133" max="5135" width="8.5703125" customWidth="1"/>
    <col min="5136" max="5136" width="10.7109375" customWidth="1"/>
    <col min="5137" max="5137" width="10" customWidth="1"/>
    <col min="5138" max="5138" width="10.7109375" customWidth="1"/>
    <col min="5377" max="5386" width="12.140625" customWidth="1"/>
    <col min="5387" max="5387" width="9.140625" customWidth="1"/>
    <col min="5388" max="5388" width="10.7109375" customWidth="1"/>
    <col min="5389" max="5391" width="8.5703125" customWidth="1"/>
    <col min="5392" max="5392" width="10.7109375" customWidth="1"/>
    <col min="5393" max="5393" width="10" customWidth="1"/>
    <col min="5394" max="5394" width="10.7109375" customWidth="1"/>
    <col min="5633" max="5642" width="12.140625" customWidth="1"/>
    <col min="5643" max="5643" width="9.140625" customWidth="1"/>
    <col min="5644" max="5644" width="10.7109375" customWidth="1"/>
    <col min="5645" max="5647" width="8.5703125" customWidth="1"/>
    <col min="5648" max="5648" width="10.7109375" customWidth="1"/>
    <col min="5649" max="5649" width="10" customWidth="1"/>
    <col min="5650" max="5650" width="10.7109375" customWidth="1"/>
    <col min="5889" max="5898" width="12.140625" customWidth="1"/>
    <col min="5899" max="5899" width="9.140625" customWidth="1"/>
    <col min="5900" max="5900" width="10.7109375" customWidth="1"/>
    <col min="5901" max="5903" width="8.5703125" customWidth="1"/>
    <col min="5904" max="5904" width="10.7109375" customWidth="1"/>
    <col min="5905" max="5905" width="10" customWidth="1"/>
    <col min="5906" max="5906" width="10.7109375" customWidth="1"/>
    <col min="6145" max="6154" width="12.140625" customWidth="1"/>
    <col min="6155" max="6155" width="9.140625" customWidth="1"/>
    <col min="6156" max="6156" width="10.7109375" customWidth="1"/>
    <col min="6157" max="6159" width="8.5703125" customWidth="1"/>
    <col min="6160" max="6160" width="10.7109375" customWidth="1"/>
    <col min="6161" max="6161" width="10" customWidth="1"/>
    <col min="6162" max="6162" width="10.7109375" customWidth="1"/>
    <col min="6401" max="6410" width="12.140625" customWidth="1"/>
    <col min="6411" max="6411" width="9.140625" customWidth="1"/>
    <col min="6412" max="6412" width="10.7109375" customWidth="1"/>
    <col min="6413" max="6415" width="8.5703125" customWidth="1"/>
    <col min="6416" max="6416" width="10.7109375" customWidth="1"/>
    <col min="6417" max="6417" width="10" customWidth="1"/>
    <col min="6418" max="6418" width="10.7109375" customWidth="1"/>
    <col min="6657" max="6666" width="12.140625" customWidth="1"/>
    <col min="6667" max="6667" width="9.140625" customWidth="1"/>
    <col min="6668" max="6668" width="10.7109375" customWidth="1"/>
    <col min="6669" max="6671" width="8.5703125" customWidth="1"/>
    <col min="6672" max="6672" width="10.7109375" customWidth="1"/>
    <col min="6673" max="6673" width="10" customWidth="1"/>
    <col min="6674" max="6674" width="10.7109375" customWidth="1"/>
    <col min="6913" max="6922" width="12.140625" customWidth="1"/>
    <col min="6923" max="6923" width="9.140625" customWidth="1"/>
    <col min="6924" max="6924" width="10.7109375" customWidth="1"/>
    <col min="6925" max="6927" width="8.5703125" customWidth="1"/>
    <col min="6928" max="6928" width="10.7109375" customWidth="1"/>
    <col min="6929" max="6929" width="10" customWidth="1"/>
    <col min="6930" max="6930" width="10.7109375" customWidth="1"/>
    <col min="7169" max="7178" width="12.140625" customWidth="1"/>
    <col min="7179" max="7179" width="9.140625" customWidth="1"/>
    <col min="7180" max="7180" width="10.7109375" customWidth="1"/>
    <col min="7181" max="7183" width="8.5703125" customWidth="1"/>
    <col min="7184" max="7184" width="10.7109375" customWidth="1"/>
    <col min="7185" max="7185" width="10" customWidth="1"/>
    <col min="7186" max="7186" width="10.7109375" customWidth="1"/>
    <col min="7425" max="7434" width="12.140625" customWidth="1"/>
    <col min="7435" max="7435" width="9.140625" customWidth="1"/>
    <col min="7436" max="7436" width="10.7109375" customWidth="1"/>
    <col min="7437" max="7439" width="8.5703125" customWidth="1"/>
    <col min="7440" max="7440" width="10.7109375" customWidth="1"/>
    <col min="7441" max="7441" width="10" customWidth="1"/>
    <col min="7442" max="7442" width="10.7109375" customWidth="1"/>
    <col min="7681" max="7690" width="12.140625" customWidth="1"/>
    <col min="7691" max="7691" width="9.140625" customWidth="1"/>
    <col min="7692" max="7692" width="10.7109375" customWidth="1"/>
    <col min="7693" max="7695" width="8.5703125" customWidth="1"/>
    <col min="7696" max="7696" width="10.7109375" customWidth="1"/>
    <col min="7697" max="7697" width="10" customWidth="1"/>
    <col min="7698" max="7698" width="10.7109375" customWidth="1"/>
    <col min="7937" max="7946" width="12.140625" customWidth="1"/>
    <col min="7947" max="7947" width="9.140625" customWidth="1"/>
    <col min="7948" max="7948" width="10.7109375" customWidth="1"/>
    <col min="7949" max="7951" width="8.5703125" customWidth="1"/>
    <col min="7952" max="7952" width="10.7109375" customWidth="1"/>
    <col min="7953" max="7953" width="10" customWidth="1"/>
    <col min="7954" max="7954" width="10.7109375" customWidth="1"/>
    <col min="8193" max="8202" width="12.140625" customWidth="1"/>
    <col min="8203" max="8203" width="9.140625" customWidth="1"/>
    <col min="8204" max="8204" width="10.7109375" customWidth="1"/>
    <col min="8205" max="8207" width="8.5703125" customWidth="1"/>
    <col min="8208" max="8208" width="10.7109375" customWidth="1"/>
    <col min="8209" max="8209" width="10" customWidth="1"/>
    <col min="8210" max="8210" width="10.7109375" customWidth="1"/>
    <col min="8449" max="8458" width="12.140625" customWidth="1"/>
    <col min="8459" max="8459" width="9.140625" customWidth="1"/>
    <col min="8460" max="8460" width="10.7109375" customWidth="1"/>
    <col min="8461" max="8463" width="8.5703125" customWidth="1"/>
    <col min="8464" max="8464" width="10.7109375" customWidth="1"/>
    <col min="8465" max="8465" width="10" customWidth="1"/>
    <col min="8466" max="8466" width="10.7109375" customWidth="1"/>
    <col min="8705" max="8714" width="12.140625" customWidth="1"/>
    <col min="8715" max="8715" width="9.140625" customWidth="1"/>
    <col min="8716" max="8716" width="10.7109375" customWidth="1"/>
    <col min="8717" max="8719" width="8.5703125" customWidth="1"/>
    <col min="8720" max="8720" width="10.7109375" customWidth="1"/>
    <col min="8721" max="8721" width="10" customWidth="1"/>
    <col min="8722" max="8722" width="10.7109375" customWidth="1"/>
    <col min="8961" max="8970" width="12.140625" customWidth="1"/>
    <col min="8971" max="8971" width="9.140625" customWidth="1"/>
    <col min="8972" max="8972" width="10.7109375" customWidth="1"/>
    <col min="8973" max="8975" width="8.5703125" customWidth="1"/>
    <col min="8976" max="8976" width="10.7109375" customWidth="1"/>
    <col min="8977" max="8977" width="10" customWidth="1"/>
    <col min="8978" max="8978" width="10.7109375" customWidth="1"/>
    <col min="9217" max="9226" width="12.140625" customWidth="1"/>
    <col min="9227" max="9227" width="9.140625" customWidth="1"/>
    <col min="9228" max="9228" width="10.7109375" customWidth="1"/>
    <col min="9229" max="9231" width="8.5703125" customWidth="1"/>
    <col min="9232" max="9232" width="10.7109375" customWidth="1"/>
    <col min="9233" max="9233" width="10" customWidth="1"/>
    <col min="9234" max="9234" width="10.7109375" customWidth="1"/>
    <col min="9473" max="9482" width="12.140625" customWidth="1"/>
    <col min="9483" max="9483" width="9.140625" customWidth="1"/>
    <col min="9484" max="9484" width="10.7109375" customWidth="1"/>
    <col min="9485" max="9487" width="8.5703125" customWidth="1"/>
    <col min="9488" max="9488" width="10.7109375" customWidth="1"/>
    <col min="9489" max="9489" width="10" customWidth="1"/>
    <col min="9490" max="9490" width="10.7109375" customWidth="1"/>
    <col min="9729" max="9738" width="12.140625" customWidth="1"/>
    <col min="9739" max="9739" width="9.140625" customWidth="1"/>
    <col min="9740" max="9740" width="10.7109375" customWidth="1"/>
    <col min="9741" max="9743" width="8.5703125" customWidth="1"/>
    <col min="9744" max="9744" width="10.7109375" customWidth="1"/>
    <col min="9745" max="9745" width="10" customWidth="1"/>
    <col min="9746" max="9746" width="10.7109375" customWidth="1"/>
    <col min="9985" max="9994" width="12.140625" customWidth="1"/>
    <col min="9995" max="9995" width="9.140625" customWidth="1"/>
    <col min="9996" max="9996" width="10.7109375" customWidth="1"/>
    <col min="9997" max="9999" width="8.5703125" customWidth="1"/>
    <col min="10000" max="10000" width="10.7109375" customWidth="1"/>
    <col min="10001" max="10001" width="10" customWidth="1"/>
    <col min="10002" max="10002" width="10.7109375" customWidth="1"/>
    <col min="10241" max="10250" width="12.140625" customWidth="1"/>
    <col min="10251" max="10251" width="9.140625" customWidth="1"/>
    <col min="10252" max="10252" width="10.7109375" customWidth="1"/>
    <col min="10253" max="10255" width="8.5703125" customWidth="1"/>
    <col min="10256" max="10256" width="10.7109375" customWidth="1"/>
    <col min="10257" max="10257" width="10" customWidth="1"/>
    <col min="10258" max="10258" width="10.7109375" customWidth="1"/>
    <col min="10497" max="10506" width="12.140625" customWidth="1"/>
    <col min="10507" max="10507" width="9.140625" customWidth="1"/>
    <col min="10508" max="10508" width="10.7109375" customWidth="1"/>
    <col min="10509" max="10511" width="8.5703125" customWidth="1"/>
    <col min="10512" max="10512" width="10.7109375" customWidth="1"/>
    <col min="10513" max="10513" width="10" customWidth="1"/>
    <col min="10514" max="10514" width="10.7109375" customWidth="1"/>
    <col min="10753" max="10762" width="12.140625" customWidth="1"/>
    <col min="10763" max="10763" width="9.140625" customWidth="1"/>
    <col min="10764" max="10764" width="10.7109375" customWidth="1"/>
    <col min="10765" max="10767" width="8.5703125" customWidth="1"/>
    <col min="10768" max="10768" width="10.7109375" customWidth="1"/>
    <col min="10769" max="10769" width="10" customWidth="1"/>
    <col min="10770" max="10770" width="10.7109375" customWidth="1"/>
    <col min="11009" max="11018" width="12.140625" customWidth="1"/>
    <col min="11019" max="11019" width="9.140625" customWidth="1"/>
    <col min="11020" max="11020" width="10.7109375" customWidth="1"/>
    <col min="11021" max="11023" width="8.5703125" customWidth="1"/>
    <col min="11024" max="11024" width="10.7109375" customWidth="1"/>
    <col min="11025" max="11025" width="10" customWidth="1"/>
    <col min="11026" max="11026" width="10.7109375" customWidth="1"/>
    <col min="11265" max="11274" width="12.140625" customWidth="1"/>
    <col min="11275" max="11275" width="9.140625" customWidth="1"/>
    <col min="11276" max="11276" width="10.7109375" customWidth="1"/>
    <col min="11277" max="11279" width="8.5703125" customWidth="1"/>
    <col min="11280" max="11280" width="10.7109375" customWidth="1"/>
    <col min="11281" max="11281" width="10" customWidth="1"/>
    <col min="11282" max="11282" width="10.7109375" customWidth="1"/>
    <col min="11521" max="11530" width="12.140625" customWidth="1"/>
    <col min="11531" max="11531" width="9.140625" customWidth="1"/>
    <col min="11532" max="11532" width="10.7109375" customWidth="1"/>
    <col min="11533" max="11535" width="8.5703125" customWidth="1"/>
    <col min="11536" max="11536" width="10.7109375" customWidth="1"/>
    <col min="11537" max="11537" width="10" customWidth="1"/>
    <col min="11538" max="11538" width="10.7109375" customWidth="1"/>
    <col min="11777" max="11786" width="12.140625" customWidth="1"/>
    <col min="11787" max="11787" width="9.140625" customWidth="1"/>
    <col min="11788" max="11788" width="10.7109375" customWidth="1"/>
    <col min="11789" max="11791" width="8.5703125" customWidth="1"/>
    <col min="11792" max="11792" width="10.7109375" customWidth="1"/>
    <col min="11793" max="11793" width="10" customWidth="1"/>
    <col min="11794" max="11794" width="10.7109375" customWidth="1"/>
    <col min="12033" max="12042" width="12.140625" customWidth="1"/>
    <col min="12043" max="12043" width="9.140625" customWidth="1"/>
    <col min="12044" max="12044" width="10.7109375" customWidth="1"/>
    <col min="12045" max="12047" width="8.5703125" customWidth="1"/>
    <col min="12048" max="12048" width="10.7109375" customWidth="1"/>
    <col min="12049" max="12049" width="10" customWidth="1"/>
    <col min="12050" max="12050" width="10.7109375" customWidth="1"/>
    <col min="12289" max="12298" width="12.140625" customWidth="1"/>
    <col min="12299" max="12299" width="9.140625" customWidth="1"/>
    <col min="12300" max="12300" width="10.7109375" customWidth="1"/>
    <col min="12301" max="12303" width="8.5703125" customWidth="1"/>
    <col min="12304" max="12304" width="10.7109375" customWidth="1"/>
    <col min="12305" max="12305" width="10" customWidth="1"/>
    <col min="12306" max="12306" width="10.7109375" customWidth="1"/>
    <col min="12545" max="12554" width="12.140625" customWidth="1"/>
    <col min="12555" max="12555" width="9.140625" customWidth="1"/>
    <col min="12556" max="12556" width="10.7109375" customWidth="1"/>
    <col min="12557" max="12559" width="8.5703125" customWidth="1"/>
    <col min="12560" max="12560" width="10.7109375" customWidth="1"/>
    <col min="12561" max="12561" width="10" customWidth="1"/>
    <col min="12562" max="12562" width="10.7109375" customWidth="1"/>
    <col min="12801" max="12810" width="12.140625" customWidth="1"/>
    <col min="12811" max="12811" width="9.140625" customWidth="1"/>
    <col min="12812" max="12812" width="10.7109375" customWidth="1"/>
    <col min="12813" max="12815" width="8.5703125" customWidth="1"/>
    <col min="12816" max="12816" width="10.7109375" customWidth="1"/>
    <col min="12817" max="12817" width="10" customWidth="1"/>
    <col min="12818" max="12818" width="10.7109375" customWidth="1"/>
    <col min="13057" max="13066" width="12.140625" customWidth="1"/>
    <col min="13067" max="13067" width="9.140625" customWidth="1"/>
    <col min="13068" max="13068" width="10.7109375" customWidth="1"/>
    <col min="13069" max="13071" width="8.5703125" customWidth="1"/>
    <col min="13072" max="13072" width="10.7109375" customWidth="1"/>
    <col min="13073" max="13073" width="10" customWidth="1"/>
    <col min="13074" max="13074" width="10.7109375" customWidth="1"/>
    <col min="13313" max="13322" width="12.140625" customWidth="1"/>
    <col min="13323" max="13323" width="9.140625" customWidth="1"/>
    <col min="13324" max="13324" width="10.7109375" customWidth="1"/>
    <col min="13325" max="13327" width="8.5703125" customWidth="1"/>
    <col min="13328" max="13328" width="10.7109375" customWidth="1"/>
    <col min="13329" max="13329" width="10" customWidth="1"/>
    <col min="13330" max="13330" width="10.7109375" customWidth="1"/>
    <col min="13569" max="13578" width="12.140625" customWidth="1"/>
    <col min="13579" max="13579" width="9.140625" customWidth="1"/>
    <col min="13580" max="13580" width="10.7109375" customWidth="1"/>
    <col min="13581" max="13583" width="8.5703125" customWidth="1"/>
    <col min="13584" max="13584" width="10.7109375" customWidth="1"/>
    <col min="13585" max="13585" width="10" customWidth="1"/>
    <col min="13586" max="13586" width="10.7109375" customWidth="1"/>
    <col min="13825" max="13834" width="12.140625" customWidth="1"/>
    <col min="13835" max="13835" width="9.140625" customWidth="1"/>
    <col min="13836" max="13836" width="10.7109375" customWidth="1"/>
    <col min="13837" max="13839" width="8.5703125" customWidth="1"/>
    <col min="13840" max="13840" width="10.7109375" customWidth="1"/>
    <col min="13841" max="13841" width="10" customWidth="1"/>
    <col min="13842" max="13842" width="10.7109375" customWidth="1"/>
    <col min="14081" max="14090" width="12.140625" customWidth="1"/>
    <col min="14091" max="14091" width="9.140625" customWidth="1"/>
    <col min="14092" max="14092" width="10.7109375" customWidth="1"/>
    <col min="14093" max="14095" width="8.5703125" customWidth="1"/>
    <col min="14096" max="14096" width="10.7109375" customWidth="1"/>
    <col min="14097" max="14097" width="10" customWidth="1"/>
    <col min="14098" max="14098" width="10.7109375" customWidth="1"/>
    <col min="14337" max="14346" width="12.140625" customWidth="1"/>
    <col min="14347" max="14347" width="9.140625" customWidth="1"/>
    <col min="14348" max="14348" width="10.7109375" customWidth="1"/>
    <col min="14349" max="14351" width="8.5703125" customWidth="1"/>
    <col min="14352" max="14352" width="10.7109375" customWidth="1"/>
    <col min="14353" max="14353" width="10" customWidth="1"/>
    <col min="14354" max="14354" width="10.7109375" customWidth="1"/>
    <col min="14593" max="14602" width="12.140625" customWidth="1"/>
    <col min="14603" max="14603" width="9.140625" customWidth="1"/>
    <col min="14604" max="14604" width="10.7109375" customWidth="1"/>
    <col min="14605" max="14607" width="8.5703125" customWidth="1"/>
    <col min="14608" max="14608" width="10.7109375" customWidth="1"/>
    <col min="14609" max="14609" width="10" customWidth="1"/>
    <col min="14610" max="14610" width="10.7109375" customWidth="1"/>
    <col min="14849" max="14858" width="12.140625" customWidth="1"/>
    <col min="14859" max="14859" width="9.140625" customWidth="1"/>
    <col min="14860" max="14860" width="10.7109375" customWidth="1"/>
    <col min="14861" max="14863" width="8.5703125" customWidth="1"/>
    <col min="14864" max="14864" width="10.7109375" customWidth="1"/>
    <col min="14865" max="14865" width="10" customWidth="1"/>
    <col min="14866" max="14866" width="10.7109375" customWidth="1"/>
    <col min="15105" max="15114" width="12.140625" customWidth="1"/>
    <col min="15115" max="15115" width="9.140625" customWidth="1"/>
    <col min="15116" max="15116" width="10.7109375" customWidth="1"/>
    <col min="15117" max="15119" width="8.5703125" customWidth="1"/>
    <col min="15120" max="15120" width="10.7109375" customWidth="1"/>
    <col min="15121" max="15121" width="10" customWidth="1"/>
    <col min="15122" max="15122" width="10.7109375" customWidth="1"/>
    <col min="15361" max="15370" width="12.140625" customWidth="1"/>
    <col min="15371" max="15371" width="9.140625" customWidth="1"/>
    <col min="15372" max="15372" width="10.7109375" customWidth="1"/>
    <col min="15373" max="15375" width="8.5703125" customWidth="1"/>
    <col min="15376" max="15376" width="10.7109375" customWidth="1"/>
    <col min="15377" max="15377" width="10" customWidth="1"/>
    <col min="15378" max="15378" width="10.7109375" customWidth="1"/>
    <col min="15617" max="15626" width="12.140625" customWidth="1"/>
    <col min="15627" max="15627" width="9.140625" customWidth="1"/>
    <col min="15628" max="15628" width="10.7109375" customWidth="1"/>
    <col min="15629" max="15631" width="8.5703125" customWidth="1"/>
    <col min="15632" max="15632" width="10.7109375" customWidth="1"/>
    <col min="15633" max="15633" width="10" customWidth="1"/>
    <col min="15634" max="15634" width="10.7109375" customWidth="1"/>
    <col min="15873" max="15882" width="12.140625" customWidth="1"/>
    <col min="15883" max="15883" width="9.140625" customWidth="1"/>
    <col min="15884" max="15884" width="10.7109375" customWidth="1"/>
    <col min="15885" max="15887" width="8.5703125" customWidth="1"/>
    <col min="15888" max="15888" width="10.7109375" customWidth="1"/>
    <col min="15889" max="15889" width="10" customWidth="1"/>
    <col min="15890" max="15890" width="10.7109375" customWidth="1"/>
    <col min="16129" max="16138" width="12.140625" customWidth="1"/>
    <col min="16139" max="16139" width="9.140625" customWidth="1"/>
    <col min="16140" max="16140" width="10.7109375" customWidth="1"/>
    <col min="16141" max="16143" width="8.5703125" customWidth="1"/>
    <col min="16144" max="16144" width="10.7109375" customWidth="1"/>
    <col min="16145" max="16145" width="10" customWidth="1"/>
    <col min="16146" max="16146" width="10.7109375" customWidth="1"/>
  </cols>
  <sheetData>
    <row r="1" spans="1:22" ht="15.75" customHeight="1" x14ac:dyDescent="0.25">
      <c r="A1" s="27"/>
      <c r="B1" s="56" t="str">
        <f t="shared" ref="B1:K1" ca="1" si="0">VLOOKUP(CONCATENATE(LEFT($A$2,1),COLUMN()-1),nevezettek,3,FALSE)</f>
        <v>Attovics Zoltán</v>
      </c>
      <c r="C1" s="56" t="str">
        <f t="shared" ca="1" si="0"/>
        <v>Balikó Tamás</v>
      </c>
      <c r="D1" s="56" t="str">
        <f t="shared" ca="1" si="0"/>
        <v>Csomor Edina</v>
      </c>
      <c r="E1" s="56" t="str">
        <f t="shared" ca="1" si="0"/>
        <v>Hartmann Csaba</v>
      </c>
      <c r="F1" s="56" t="str">
        <f t="shared" ca="1" si="0"/>
        <v>Keszei Zsolt</v>
      </c>
      <c r="G1" s="56" t="str">
        <f t="shared" ca="1" si="0"/>
        <v>Németh Balázs</v>
      </c>
      <c r="H1" s="56" t="str">
        <f t="shared" ca="1" si="0"/>
        <v>Sárközy Dezső</v>
      </c>
      <c r="I1" s="56" t="str">
        <f t="shared" ca="1" si="0"/>
        <v>Sziegl Gábor</v>
      </c>
      <c r="J1" s="56" t="str">
        <f t="shared" ca="1" si="0"/>
        <v>Török Zoltán</v>
      </c>
      <c r="K1" s="56" t="e">
        <f t="shared" ca="1" si="0"/>
        <v>#N/A</v>
      </c>
      <c r="L1" s="68" t="s">
        <v>27</v>
      </c>
      <c r="M1" s="71" t="s">
        <v>40</v>
      </c>
      <c r="N1" s="74" t="s">
        <v>39</v>
      </c>
      <c r="O1" s="50" t="s">
        <v>44</v>
      </c>
      <c r="P1" s="53" t="s">
        <v>77</v>
      </c>
      <c r="Q1" s="7"/>
    </row>
    <row r="2" spans="1:22" x14ac:dyDescent="0.25">
      <c r="A2" s="28" t="str">
        <f ca="1">RIGHT(CELL("filename",A1),6)</f>
        <v>F liga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69"/>
      <c r="M2" s="72"/>
      <c r="N2" s="75"/>
      <c r="O2" s="51"/>
      <c r="P2" s="54"/>
      <c r="Q2" s="7"/>
      <c r="R2" s="30"/>
    </row>
    <row r="3" spans="1:22" x14ac:dyDescent="0.25">
      <c r="A3" s="29">
        <f ca="1">COUNTIF(Elérhetőségek!D:D,LEFT(A2,1))</f>
        <v>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70"/>
      <c r="M3" s="73"/>
      <c r="N3" s="76"/>
      <c r="O3" s="52"/>
      <c r="P3" s="55"/>
      <c r="Q3" s="7"/>
      <c r="R3" s="31"/>
    </row>
    <row r="4" spans="1:22" ht="15" customHeight="1" x14ac:dyDescent="0.25">
      <c r="A4" s="56" t="str">
        <f ca="1">B1</f>
        <v>Attovics Zoltán</v>
      </c>
      <c r="B4" s="59"/>
      <c r="C4" s="62"/>
      <c r="D4" s="62"/>
      <c r="E4" s="62"/>
      <c r="F4" s="62" t="s">
        <v>60</v>
      </c>
      <c r="G4" s="62"/>
      <c r="H4" s="62"/>
      <c r="I4" s="62"/>
      <c r="J4" s="62"/>
      <c r="K4" s="62"/>
      <c r="L4" s="82">
        <f>5*(COUNTIF(B4:K6,"5/0")+COUNTIF(B4:K6,"4/1")+COUNTIF(B4:K6,"3/2")+COUNTIF(B4:K6,"5/-"))+3*COUNTIF(B4:K6,"2/3")+2*COUNTIF(B4:K6,"1/4")+COUNTIF(B4:K6,"0/5")+0.01*M4+0.0001*(N4-O4)</f>
        <v>1.9997</v>
      </c>
      <c r="M4" s="85">
        <f>1*COUNTIF(B4:K6,"5/0")+1*COUNTIF(B4:K6,"4/1")+1*COUNTIF(B4:K6,"3/2")+1*COUNTIF(B4:K6,"5/-")+0*COUNTIF(B4:K6,"2/3")+0*COUNTIF(B4:K6,"1/4")+0*COUNTIF(B4:K6,"0/5")</f>
        <v>0</v>
      </c>
      <c r="N4" s="88">
        <f>5*COUNTIF(B4:K6,"5/0")+4*COUNTIF(B4:K6,"4/1")+3*COUNTIF(B4:K6,"3/2")+5*COUNTIF(B4:K6,"5/-")+2*COUNTIF(B4:K6,"2/3")+1*COUNTIF(B4:K6,"1/4")+0*COUNTIF(B4:K6,"0/5")</f>
        <v>1</v>
      </c>
      <c r="O4" s="91">
        <f>0*COUNTIF(B4:K6,"5/0")+1*COUNTIF(B4:K6,"4/1")+2*COUNTIF(B4:K6,"3/2")+3*COUNTIF(B4:K6,"2/3")+4*COUNTIF(B4:K6,"1/4")+5*COUNTIF(B4:K6,"0/5")+5*COUNTIF(B4:K6,"-/5")</f>
        <v>4</v>
      </c>
      <c r="P4" s="77">
        <f>RANK(L4,L$4:L$33)</f>
        <v>7</v>
      </c>
      <c r="Q4" s="12"/>
    </row>
    <row r="5" spans="1:22" x14ac:dyDescent="0.25">
      <c r="A5" s="57"/>
      <c r="B5" s="60"/>
      <c r="C5" s="63"/>
      <c r="D5" s="63"/>
      <c r="E5" s="63"/>
      <c r="F5" s="63"/>
      <c r="G5" s="63"/>
      <c r="H5" s="63"/>
      <c r="I5" s="63"/>
      <c r="J5" s="63"/>
      <c r="K5" s="63"/>
      <c r="L5" s="83"/>
      <c r="M5" s="86"/>
      <c r="N5" s="89"/>
      <c r="O5" s="92"/>
      <c r="P5" s="78"/>
      <c r="Q5" s="5"/>
      <c r="U5" s="26"/>
      <c r="V5" s="26"/>
    </row>
    <row r="6" spans="1:22" x14ac:dyDescent="0.25">
      <c r="A6" s="58"/>
      <c r="B6" s="61"/>
      <c r="C6" s="64"/>
      <c r="D6" s="64"/>
      <c r="E6" s="64"/>
      <c r="F6" s="64"/>
      <c r="G6" s="64"/>
      <c r="H6" s="64"/>
      <c r="I6" s="64"/>
      <c r="J6" s="64"/>
      <c r="K6" s="64"/>
      <c r="L6" s="84"/>
      <c r="M6" s="87"/>
      <c r="N6" s="90"/>
      <c r="O6" s="93"/>
      <c r="P6" s="40">
        <f>IFERROR(L4/SUM(N4:O6),0)</f>
        <v>0.39994000000000002</v>
      </c>
      <c r="Q6" s="13"/>
    </row>
    <row r="7" spans="1:22" x14ac:dyDescent="0.25">
      <c r="A7" s="56" t="str">
        <f ca="1">C1</f>
        <v>Balikó Tamás</v>
      </c>
      <c r="B7" s="62"/>
      <c r="C7" s="59"/>
      <c r="D7" s="62" t="s">
        <v>56</v>
      </c>
      <c r="E7" s="62"/>
      <c r="F7" s="62" t="s">
        <v>56</v>
      </c>
      <c r="G7" s="62"/>
      <c r="H7" s="62"/>
      <c r="I7" s="62"/>
      <c r="J7" s="62"/>
      <c r="K7" s="62"/>
      <c r="L7" s="82">
        <f>5*(COUNTIF(B7:K9,"5/0")+COUNTIF(B7:K9,"4/1")+COUNTIF(B7:K9,"3/2")+COUNTIF(B7:K9,"5/-"))+3*COUNTIF(B7:K9,"2/3")+2*COUNTIF(B7:K9,"1/4")+COUNTIF(B7:K9,"0/5")+0.01*M7+0.0001*(N7-O7)</f>
        <v>1.9990000000000001</v>
      </c>
      <c r="M7" s="85">
        <f>1*COUNTIF(B7:K9,"5/0")+1*COUNTIF(B7:K9,"4/1")+1*COUNTIF(B7:K9,"3/2")+1*COUNTIF(B7:K9,"5/-")+0*COUNTIF(B7:K9,"2/3")+0*COUNTIF(B7:K9,"1/4")+0*COUNTIF(B7:K9,"0/5")</f>
        <v>0</v>
      </c>
      <c r="N7" s="88">
        <f>5*COUNTIF(B7:K9,"5/0")+4*COUNTIF(B7:K9,"4/1")+3*COUNTIF(B7:K9,"3/2")+5*COUNTIF(B7:K9,"5/-")+2*COUNTIF(B7:K9,"2/3")+1*COUNTIF(B7:K9,"1/4")+0*COUNTIF(B7:K9,"0/5")</f>
        <v>0</v>
      </c>
      <c r="O7" s="91">
        <f>0*COUNTIF(B7:K9,"5/0")+1*COUNTIF(B7:K9,"4/1")+2*COUNTIF(B7:K9,"3/2")+3*COUNTIF(B7:K9,"2/3")+4*COUNTIF(B7:K9,"1/4")+5*COUNTIF(B7:K9,"0/5")+5*COUNTIF(B7:K9,"-/5")</f>
        <v>10</v>
      </c>
      <c r="P7" s="77">
        <f>RANK(L7,L$4:L$33)</f>
        <v>8</v>
      </c>
      <c r="Q7" s="13"/>
      <c r="S7" s="6"/>
    </row>
    <row r="8" spans="1:22" x14ac:dyDescent="0.25">
      <c r="A8" s="57"/>
      <c r="B8" s="63"/>
      <c r="C8" s="60"/>
      <c r="D8" s="63"/>
      <c r="E8" s="63"/>
      <c r="F8" s="63"/>
      <c r="G8" s="63"/>
      <c r="H8" s="63"/>
      <c r="I8" s="63"/>
      <c r="J8" s="63"/>
      <c r="K8" s="63"/>
      <c r="L8" s="83"/>
      <c r="M8" s="86"/>
      <c r="N8" s="89"/>
      <c r="O8" s="92"/>
      <c r="P8" s="78"/>
      <c r="Q8" s="3"/>
      <c r="S8" s="6"/>
      <c r="U8" s="26"/>
      <c r="V8" s="26"/>
    </row>
    <row r="9" spans="1:22" x14ac:dyDescent="0.25">
      <c r="A9" s="58"/>
      <c r="B9" s="64"/>
      <c r="C9" s="61"/>
      <c r="D9" s="64"/>
      <c r="E9" s="64"/>
      <c r="F9" s="64"/>
      <c r="G9" s="64"/>
      <c r="H9" s="64"/>
      <c r="I9" s="64"/>
      <c r="J9" s="64"/>
      <c r="K9" s="64"/>
      <c r="L9" s="84"/>
      <c r="M9" s="87"/>
      <c r="N9" s="90"/>
      <c r="O9" s="93"/>
      <c r="P9" s="40">
        <f>IFERROR(L7/SUM(N7:O9),0)</f>
        <v>0.19990000000000002</v>
      </c>
      <c r="Q9" s="13"/>
      <c r="S9" s="11"/>
    </row>
    <row r="10" spans="1:22" x14ac:dyDescent="0.25">
      <c r="A10" s="56" t="str">
        <f ca="1">D1</f>
        <v>Csomor Edina</v>
      </c>
      <c r="B10" s="62"/>
      <c r="C10" s="62" t="s">
        <v>55</v>
      </c>
      <c r="D10" s="59"/>
      <c r="E10" s="62" t="s">
        <v>55</v>
      </c>
      <c r="F10" s="62" t="s">
        <v>59</v>
      </c>
      <c r="G10" s="62" t="s">
        <v>55</v>
      </c>
      <c r="H10" s="62" t="s">
        <v>59</v>
      </c>
      <c r="I10" s="62"/>
      <c r="J10" s="62" t="s">
        <v>55</v>
      </c>
      <c r="K10" s="62"/>
      <c r="L10" s="82">
        <f>5*(COUNTIF(B10:K12,"5/0")+COUNTIF(B10:K12,"4/1")+COUNTIF(B10:K12,"3/2")+COUNTIF(B10:K12,"5/-"))+3*COUNTIF(B10:K12,"2/3")+2*COUNTIF(B10:K12,"1/4")+COUNTIF(B10:K12,"0/5")+0.01*M10+0.0001*(N10-O10)</f>
        <v>30.0626</v>
      </c>
      <c r="M10" s="85">
        <f>1*COUNTIF(B10:K12,"5/0")+1*COUNTIF(B10:K12,"4/1")+1*COUNTIF(B10:K12,"3/2")+1*COUNTIF(B10:K12,"5/-")+0*COUNTIF(B10:K12,"2/3")+0*COUNTIF(B10:K12,"1/4")+0*COUNTIF(B10:K12,"0/5")</f>
        <v>6</v>
      </c>
      <c r="N10" s="88">
        <f>5*COUNTIF(B10:K12,"5/0")+4*COUNTIF(B10:K12,"4/1")+3*COUNTIF(B10:K12,"3/2")+5*COUNTIF(B10:K12,"5/-")+2*COUNTIF(B10:K12,"2/3")+1*COUNTIF(B10:K12,"1/4")+0*COUNTIF(B10:K12,"0/5")</f>
        <v>28</v>
      </c>
      <c r="O10" s="91">
        <f>0*COUNTIF(B10:K12,"5/0")+1*COUNTIF(B10:K12,"4/1")+2*COUNTIF(B10:K12,"3/2")+3*COUNTIF(B10:K12,"2/3")+4*COUNTIF(B10:K12,"1/4")+5*COUNTIF(B10:K12,"0/5")+5*COUNTIF(B10:K12,"-/5")</f>
        <v>2</v>
      </c>
      <c r="P10" s="77">
        <f t="shared" ref="P10" si="1">RANK(L10,L$4:L$33)</f>
        <v>1</v>
      </c>
      <c r="Q10" s="13"/>
    </row>
    <row r="11" spans="1:22" x14ac:dyDescent="0.25">
      <c r="A11" s="57"/>
      <c r="B11" s="63"/>
      <c r="C11" s="63"/>
      <c r="D11" s="60"/>
      <c r="E11" s="63"/>
      <c r="F11" s="63"/>
      <c r="G11" s="63"/>
      <c r="H11" s="63"/>
      <c r="I11" s="63"/>
      <c r="J11" s="63"/>
      <c r="K11" s="63"/>
      <c r="L11" s="83"/>
      <c r="M11" s="86"/>
      <c r="N11" s="89"/>
      <c r="O11" s="92"/>
      <c r="P11" s="78"/>
      <c r="Q11" s="2"/>
      <c r="S11" s="9"/>
      <c r="T11" s="1"/>
    </row>
    <row r="12" spans="1:22" x14ac:dyDescent="0.25">
      <c r="A12" s="58"/>
      <c r="B12" s="64"/>
      <c r="C12" s="64"/>
      <c r="D12" s="61"/>
      <c r="E12" s="64"/>
      <c r="F12" s="64"/>
      <c r="G12" s="64"/>
      <c r="H12" s="64"/>
      <c r="I12" s="64"/>
      <c r="J12" s="64"/>
      <c r="K12" s="64"/>
      <c r="L12" s="84"/>
      <c r="M12" s="87"/>
      <c r="N12" s="90"/>
      <c r="O12" s="93"/>
      <c r="P12" s="40">
        <f t="shared" ref="P12" si="2">IFERROR(L10/SUM(N10:O12),0)</f>
        <v>1.0020866666666666</v>
      </c>
      <c r="Q12" s="13"/>
    </row>
    <row r="13" spans="1:22" x14ac:dyDescent="0.25">
      <c r="A13" s="56" t="str">
        <f ca="1">E1</f>
        <v>Hartmann Csaba</v>
      </c>
      <c r="B13" s="62"/>
      <c r="C13" s="62"/>
      <c r="D13" s="62" t="s">
        <v>56</v>
      </c>
      <c r="E13" s="59"/>
      <c r="F13" s="62"/>
      <c r="G13" s="62" t="s">
        <v>42</v>
      </c>
      <c r="H13" s="62"/>
      <c r="I13" s="62"/>
      <c r="J13" s="62"/>
      <c r="K13" s="62"/>
      <c r="L13" s="82">
        <f>5*(COUNTIF(B13:K15,"5/0")+COUNTIF(B13:K15,"4/1")+COUNTIF(B13:K15,"3/2")+COUNTIF(B13:K15,"5/-"))+3*COUNTIF(B13:K15,"2/3")+2*COUNTIF(B13:K15,"1/4")+COUNTIF(B13:K15,"0/5")+0.01*M13+0.0001*(N13-O13)</f>
        <v>6.0095999999999998</v>
      </c>
      <c r="M13" s="85">
        <f>1*COUNTIF(B13:K15,"5/0")+1*COUNTIF(B13:K15,"4/1")+1*COUNTIF(B13:K15,"3/2")+1*COUNTIF(B13:K15,"5/-")+0*COUNTIF(B13:K15,"2/3")+0*COUNTIF(B13:K15,"1/4")+0*COUNTIF(B13:K15,"0/5")</f>
        <v>1</v>
      </c>
      <c r="N13" s="88">
        <f>5*COUNTIF(B13:K15,"5/0")+4*COUNTIF(B13:K15,"4/1")+3*COUNTIF(B13:K15,"3/2")+5*COUNTIF(B13:K15,"5/-")+2*COUNTIF(B13:K15,"2/3")+1*COUNTIF(B13:K15,"1/4")+0*COUNTIF(B13:K15,"0/5")</f>
        <v>3</v>
      </c>
      <c r="O13" s="91">
        <f>0*COUNTIF(B13:K15,"5/0")+1*COUNTIF(B13:K15,"4/1")+2*COUNTIF(B13:K15,"3/2")+3*COUNTIF(B13:K15,"2/3")+4*COUNTIF(B13:K15,"1/4")+5*COUNTIF(B13:K15,"0/5")+5*COUNTIF(B13:K15,"-/5")</f>
        <v>7</v>
      </c>
      <c r="P13" s="77">
        <f t="shared" ref="P13" si="3">RANK(L13,L$4:L$33)</f>
        <v>4</v>
      </c>
      <c r="Q13" s="13"/>
    </row>
    <row r="14" spans="1:22" x14ac:dyDescent="0.25">
      <c r="A14" s="57"/>
      <c r="B14" s="63"/>
      <c r="C14" s="63"/>
      <c r="D14" s="63"/>
      <c r="E14" s="60"/>
      <c r="F14" s="63"/>
      <c r="G14" s="63"/>
      <c r="H14" s="63"/>
      <c r="I14" s="63"/>
      <c r="J14" s="63"/>
      <c r="K14" s="63"/>
      <c r="L14" s="83"/>
      <c r="M14" s="86"/>
      <c r="N14" s="89"/>
      <c r="O14" s="92"/>
      <c r="P14" s="78"/>
      <c r="Q14" s="5"/>
      <c r="S14" s="9"/>
      <c r="U14" s="26"/>
      <c r="V14" s="26"/>
    </row>
    <row r="15" spans="1:22" x14ac:dyDescent="0.25">
      <c r="A15" s="58"/>
      <c r="B15" s="64"/>
      <c r="C15" s="64"/>
      <c r="D15" s="64"/>
      <c r="E15" s="61"/>
      <c r="F15" s="64"/>
      <c r="G15" s="64"/>
      <c r="H15" s="64"/>
      <c r="I15" s="64"/>
      <c r="J15" s="64"/>
      <c r="K15" s="64"/>
      <c r="L15" s="84"/>
      <c r="M15" s="87"/>
      <c r="N15" s="90"/>
      <c r="O15" s="93"/>
      <c r="P15" s="40">
        <f t="shared" ref="P15" si="4">IFERROR(L13/SUM(N13:O15),0)</f>
        <v>0.60095999999999994</v>
      </c>
      <c r="Q15" s="13"/>
    </row>
    <row r="16" spans="1:22" x14ac:dyDescent="0.25">
      <c r="A16" s="56" t="str">
        <f ca="1">F1</f>
        <v>Keszei Zsolt</v>
      </c>
      <c r="B16" s="62" t="s">
        <v>59</v>
      </c>
      <c r="C16" s="62" t="s">
        <v>55</v>
      </c>
      <c r="D16" s="62" t="s">
        <v>60</v>
      </c>
      <c r="E16" s="62"/>
      <c r="F16" s="59"/>
      <c r="G16" s="62" t="s">
        <v>55</v>
      </c>
      <c r="H16" s="62" t="s">
        <v>42</v>
      </c>
      <c r="I16" s="62"/>
      <c r="J16" s="62"/>
      <c r="K16" s="62"/>
      <c r="L16" s="82">
        <f>5*(COUNTIF(B16:K18,"5/0")+COUNTIF(B16:K18,"4/1")+COUNTIF(B16:K18,"3/2")+COUNTIF(B16:K18,"5/-"))+3*COUNTIF(B16:K18,"2/3")+2*COUNTIF(B16:K18,"1/4")+COUNTIF(B16:K18,"0/5")+0.01*M16+0.0001*(N16-O16)</f>
        <v>22.0411</v>
      </c>
      <c r="M16" s="85">
        <f>1*COUNTIF(B16:K18,"5/0")+1*COUNTIF(B16:K18,"4/1")+1*COUNTIF(B16:K18,"3/2")+1*COUNTIF(B16:K18,"5/-")+0*COUNTIF(B16:K18,"2/3")+0*COUNTIF(B16:K18,"1/4")+0*COUNTIF(B16:K18,"0/5")</f>
        <v>4</v>
      </c>
      <c r="N16" s="88">
        <f>5*COUNTIF(B16:K18,"5/0")+4*COUNTIF(B16:K18,"4/1")+3*COUNTIF(B16:K18,"3/2")+5*COUNTIF(B16:K18,"5/-")+2*COUNTIF(B16:K18,"2/3")+1*COUNTIF(B16:K18,"1/4")+0*COUNTIF(B16:K18,"0/5")</f>
        <v>18</v>
      </c>
      <c r="O16" s="91">
        <f>0*COUNTIF(B16:K18,"5/0")+1*COUNTIF(B16:K18,"4/1")+2*COUNTIF(B16:K18,"3/2")+3*COUNTIF(B16:K18,"2/3")+4*COUNTIF(B16:K18,"1/4")+5*COUNTIF(B16:K18,"0/5")+5*COUNTIF(B16:K18,"-/5")</f>
        <v>7</v>
      </c>
      <c r="P16" s="77">
        <f t="shared" ref="P16" si="5">RANK(L16,L$4:L$33)</f>
        <v>2</v>
      </c>
      <c r="Q16" s="13"/>
    </row>
    <row r="17" spans="1:21" x14ac:dyDescent="0.25">
      <c r="A17" s="57"/>
      <c r="B17" s="63"/>
      <c r="C17" s="63"/>
      <c r="D17" s="63"/>
      <c r="E17" s="63"/>
      <c r="F17" s="60"/>
      <c r="G17" s="63"/>
      <c r="H17" s="63"/>
      <c r="I17" s="63"/>
      <c r="J17" s="63"/>
      <c r="K17" s="63"/>
      <c r="L17" s="83"/>
      <c r="M17" s="86"/>
      <c r="N17" s="89"/>
      <c r="O17" s="92"/>
      <c r="P17" s="78"/>
      <c r="Q17" s="5"/>
    </row>
    <row r="18" spans="1:21" x14ac:dyDescent="0.25">
      <c r="A18" s="58"/>
      <c r="B18" s="64"/>
      <c r="C18" s="64"/>
      <c r="D18" s="64"/>
      <c r="E18" s="64"/>
      <c r="F18" s="61"/>
      <c r="G18" s="64"/>
      <c r="H18" s="64"/>
      <c r="I18" s="64"/>
      <c r="J18" s="64"/>
      <c r="K18" s="64"/>
      <c r="L18" s="84"/>
      <c r="M18" s="87"/>
      <c r="N18" s="90"/>
      <c r="O18" s="93"/>
      <c r="P18" s="40">
        <f t="shared" ref="P18" si="6">IFERROR(L16/SUM(N16:O18),0)</f>
        <v>0.88164399999999998</v>
      </c>
      <c r="Q18" s="13"/>
    </row>
    <row r="19" spans="1:21" x14ac:dyDescent="0.25">
      <c r="A19" s="56" t="str">
        <f ca="1">G1</f>
        <v>Németh Balázs</v>
      </c>
      <c r="B19" s="62"/>
      <c r="C19" s="62"/>
      <c r="D19" s="62" t="s">
        <v>56</v>
      </c>
      <c r="E19" s="62" t="s">
        <v>43</v>
      </c>
      <c r="F19" s="62" t="s">
        <v>56</v>
      </c>
      <c r="G19" s="59"/>
      <c r="H19" s="62"/>
      <c r="I19" s="62"/>
      <c r="J19" s="62" t="s">
        <v>43</v>
      </c>
      <c r="K19" s="62"/>
      <c r="L19" s="82">
        <f>5*(COUNTIF(B19:K21,"5/0")+COUNTIF(B19:K21,"4/1")+COUNTIF(B19:K21,"3/2")+COUNTIF(B19:K21,"5/-"))+3*COUNTIF(B19:K21,"2/3")+2*COUNTIF(B19:K21,"1/4")+COUNTIF(B19:K21,"0/5")+0.01*M19+0.0001*(N19-O19)</f>
        <v>7.9988000000000001</v>
      </c>
      <c r="M19" s="85">
        <f>1*COUNTIF(B19:K21,"5/0")+1*COUNTIF(B19:K21,"4/1")+1*COUNTIF(B19:K21,"3/2")+1*COUNTIF(B19:K21,"5/-")+0*COUNTIF(B19:K21,"2/3")+0*COUNTIF(B19:K21,"1/4")+0*COUNTIF(B19:K21,"0/5")</f>
        <v>0</v>
      </c>
      <c r="N19" s="88">
        <f>5*COUNTIF(B19:K21,"5/0")+4*COUNTIF(B19:K21,"4/1")+3*COUNTIF(B19:K21,"3/2")+5*COUNTIF(B19:K21,"5/-")+2*COUNTIF(B19:K21,"2/3")+1*COUNTIF(B19:K21,"1/4")+0*COUNTIF(B19:K21,"0/5")</f>
        <v>4</v>
      </c>
      <c r="O19" s="91">
        <f>0*COUNTIF(B19:K21,"5/0")+1*COUNTIF(B19:K21,"4/1")+2*COUNTIF(B19:K21,"3/2")+3*COUNTIF(B19:K21,"2/3")+4*COUNTIF(B19:K21,"1/4")+5*COUNTIF(B19:K21,"0/5")+5*COUNTIF(B19:K21,"-/5")</f>
        <v>16</v>
      </c>
      <c r="P19" s="77">
        <f t="shared" ref="P19" si="7">RANK(L19,L$4:L$33)</f>
        <v>3</v>
      </c>
      <c r="Q19" s="13"/>
      <c r="S19" s="6"/>
    </row>
    <row r="20" spans="1:21" x14ac:dyDescent="0.25">
      <c r="A20" s="57"/>
      <c r="B20" s="63"/>
      <c r="C20" s="63"/>
      <c r="D20" s="63"/>
      <c r="E20" s="63"/>
      <c r="F20" s="63"/>
      <c r="G20" s="60"/>
      <c r="H20" s="63"/>
      <c r="I20" s="63"/>
      <c r="J20" s="63"/>
      <c r="K20" s="63"/>
      <c r="L20" s="83"/>
      <c r="M20" s="86"/>
      <c r="N20" s="89"/>
      <c r="O20" s="92"/>
      <c r="P20" s="78"/>
      <c r="Q20" s="2"/>
      <c r="S20" s="6"/>
    </row>
    <row r="21" spans="1:21" x14ac:dyDescent="0.25">
      <c r="A21" s="58"/>
      <c r="B21" s="64"/>
      <c r="C21" s="64"/>
      <c r="D21" s="64"/>
      <c r="E21" s="64"/>
      <c r="F21" s="64"/>
      <c r="G21" s="61"/>
      <c r="H21" s="64"/>
      <c r="I21" s="64"/>
      <c r="J21" s="64"/>
      <c r="K21" s="64"/>
      <c r="L21" s="84"/>
      <c r="M21" s="87"/>
      <c r="N21" s="90"/>
      <c r="O21" s="93"/>
      <c r="P21" s="40">
        <f t="shared" ref="P21" si="8">IFERROR(L19/SUM(N19:O21),0)</f>
        <v>0.39994000000000002</v>
      </c>
      <c r="Q21" s="13"/>
    </row>
    <row r="22" spans="1:21" x14ac:dyDescent="0.25">
      <c r="A22" s="56" t="str">
        <f ca="1">H1</f>
        <v>Sárközy Dezső</v>
      </c>
      <c r="B22" s="62"/>
      <c r="C22" s="62"/>
      <c r="D22" s="62" t="s">
        <v>60</v>
      </c>
      <c r="E22" s="62"/>
      <c r="F22" s="62" t="s">
        <v>43</v>
      </c>
      <c r="G22" s="62"/>
      <c r="H22" s="59"/>
      <c r="I22" s="62"/>
      <c r="J22" s="62"/>
      <c r="K22" s="62"/>
      <c r="L22" s="82">
        <f>5*(COUNTIF(B22:K24,"5/0")+COUNTIF(B22:K24,"4/1")+COUNTIF(B22:K24,"3/2")+COUNTIF(B22:K24,"5/-"))+3*COUNTIF(B22:K24,"2/3")+2*COUNTIF(B22:K24,"1/4")+COUNTIF(B22:K24,"0/5")+0.01*M22+0.0001*(N22-O22)</f>
        <v>4.9996</v>
      </c>
      <c r="M22" s="85">
        <f>1*COUNTIF(B22:K24,"5/0")+1*COUNTIF(B22:K24,"4/1")+1*COUNTIF(B22:K24,"3/2")+1*COUNTIF(B22:K24,"5/-")+0*COUNTIF(B22:K24,"2/3")+0*COUNTIF(B22:K24,"1/4")+0*COUNTIF(B22:K24,"0/5")</f>
        <v>0</v>
      </c>
      <c r="N22" s="88">
        <f>5*COUNTIF(B22:K24,"5/0")+4*COUNTIF(B22:K24,"4/1")+3*COUNTIF(B22:K24,"3/2")+5*COUNTIF(B22:K24,"5/-")+2*COUNTIF(B22:K24,"2/3")+1*COUNTIF(B22:K24,"1/4")+0*COUNTIF(B22:K24,"0/5")</f>
        <v>3</v>
      </c>
      <c r="O22" s="91">
        <f>0*COUNTIF(B22:K24,"5/0")+1*COUNTIF(B22:K24,"4/1")+2*COUNTIF(B22:K24,"3/2")+3*COUNTIF(B22:K24,"2/3")+4*COUNTIF(B22:K24,"1/4")+5*COUNTIF(B22:K24,"0/5")+5*COUNTIF(B22:K24,"-/5")</f>
        <v>7</v>
      </c>
      <c r="P22" s="77">
        <f t="shared" ref="P22" si="9">RANK(L22,L$4:L$33)</f>
        <v>6</v>
      </c>
      <c r="Q22" s="13"/>
    </row>
    <row r="23" spans="1:21" x14ac:dyDescent="0.25">
      <c r="A23" s="57"/>
      <c r="B23" s="63"/>
      <c r="C23" s="63"/>
      <c r="D23" s="63"/>
      <c r="E23" s="63"/>
      <c r="F23" s="63"/>
      <c r="G23" s="63"/>
      <c r="H23" s="60"/>
      <c r="I23" s="63"/>
      <c r="J23" s="63"/>
      <c r="K23" s="63"/>
      <c r="L23" s="83"/>
      <c r="M23" s="86"/>
      <c r="N23" s="89"/>
      <c r="O23" s="92"/>
      <c r="P23" s="78"/>
      <c r="Q23" s="2"/>
      <c r="S23" s="10"/>
      <c r="U23" s="4"/>
    </row>
    <row r="24" spans="1:21" x14ac:dyDescent="0.25">
      <c r="A24" s="58"/>
      <c r="B24" s="64"/>
      <c r="C24" s="64"/>
      <c r="D24" s="64"/>
      <c r="E24" s="64"/>
      <c r="F24" s="64"/>
      <c r="G24" s="64"/>
      <c r="H24" s="61"/>
      <c r="I24" s="64"/>
      <c r="J24" s="64"/>
      <c r="K24" s="64"/>
      <c r="L24" s="84"/>
      <c r="M24" s="87"/>
      <c r="N24" s="90"/>
      <c r="O24" s="93"/>
      <c r="P24" s="40">
        <f t="shared" ref="P24" si="10">IFERROR(L22/SUM(N22:O24),0)</f>
        <v>0.49996000000000002</v>
      </c>
      <c r="Q24" s="13"/>
    </row>
    <row r="25" spans="1:21" x14ac:dyDescent="0.25">
      <c r="A25" s="56" t="str">
        <f ca="1">I1</f>
        <v>Sziegl Gábor</v>
      </c>
      <c r="B25" s="62"/>
      <c r="C25" s="62"/>
      <c r="D25" s="62"/>
      <c r="E25" s="62"/>
      <c r="F25" s="62"/>
      <c r="G25" s="62"/>
      <c r="H25" s="62"/>
      <c r="I25" s="59"/>
      <c r="J25" s="62"/>
      <c r="K25" s="62"/>
      <c r="L25" s="82">
        <f>5*(COUNTIF(B25:K27,"5/0")+COUNTIF(B25:K27,"4/1")+COUNTIF(B25:K27,"3/2")+COUNTIF(B25:K27,"5/-"))+3*COUNTIF(B25:K27,"2/3")+2*COUNTIF(B25:K27,"1/4")+COUNTIF(B25:K27,"0/5")+0.01*M25+0.0001*(N25-O25)</f>
        <v>0</v>
      </c>
      <c r="M25" s="85">
        <f>1*COUNTIF(B25:K27,"5/0")+1*COUNTIF(B25:K27,"4/1")+1*COUNTIF(B25:K27,"3/2")+1*COUNTIF(B25:K27,"5/-")+0*COUNTIF(B25:K27,"2/3")+0*COUNTIF(B25:K27,"1/4")+0*COUNTIF(B25:K27,"0/5")</f>
        <v>0</v>
      </c>
      <c r="N25" s="88">
        <f>5*COUNTIF(B25:K27,"5/0")+4*COUNTIF(B25:K27,"4/1")+3*COUNTIF(B25:K27,"3/2")+5*COUNTIF(B25:K27,"5/-")+2*COUNTIF(B25:K27,"2/3")+1*COUNTIF(B25:K27,"1/4")+0*COUNTIF(B25:K27,"0/5")</f>
        <v>0</v>
      </c>
      <c r="O25" s="91">
        <f>0*COUNTIF(B25:K27,"5/0")+1*COUNTIF(B25:K27,"4/1")+2*COUNTIF(B25:K27,"3/2")+3*COUNTIF(B25:K27,"2/3")+4*COUNTIF(B25:K27,"1/4")+5*COUNTIF(B25:K27,"0/5")+5*COUNTIF(B25:K27,"-/5")</f>
        <v>0</v>
      </c>
      <c r="P25" s="77">
        <f t="shared" ref="P25" si="11">RANK(L25,L$4:L$33)</f>
        <v>9</v>
      </c>
      <c r="Q25" s="13"/>
    </row>
    <row r="26" spans="1:21" x14ac:dyDescent="0.25">
      <c r="A26" s="57"/>
      <c r="B26" s="63"/>
      <c r="C26" s="63"/>
      <c r="D26" s="63"/>
      <c r="E26" s="63"/>
      <c r="F26" s="63"/>
      <c r="G26" s="63"/>
      <c r="H26" s="63"/>
      <c r="I26" s="60"/>
      <c r="J26" s="63"/>
      <c r="K26" s="63"/>
      <c r="L26" s="83"/>
      <c r="M26" s="86"/>
      <c r="N26" s="89"/>
      <c r="O26" s="92"/>
      <c r="P26" s="78"/>
      <c r="Q26" s="3"/>
    </row>
    <row r="27" spans="1:21" x14ac:dyDescent="0.25">
      <c r="A27" s="58"/>
      <c r="B27" s="64"/>
      <c r="C27" s="64"/>
      <c r="D27" s="64"/>
      <c r="E27" s="64"/>
      <c r="F27" s="64"/>
      <c r="G27" s="64"/>
      <c r="H27" s="64"/>
      <c r="I27" s="61"/>
      <c r="J27" s="64"/>
      <c r="K27" s="64"/>
      <c r="L27" s="84"/>
      <c r="M27" s="87"/>
      <c r="N27" s="90"/>
      <c r="O27" s="93"/>
      <c r="P27" s="40">
        <f t="shared" ref="P27" si="12">IFERROR(L25/SUM(N25:O27),0)</f>
        <v>0</v>
      </c>
      <c r="Q27" s="13"/>
    </row>
    <row r="28" spans="1:21" ht="15" customHeight="1" x14ac:dyDescent="0.25">
      <c r="A28" s="56" t="str">
        <f ca="1">J1</f>
        <v>Török Zoltán</v>
      </c>
      <c r="B28" s="62"/>
      <c r="C28" s="62"/>
      <c r="D28" s="62" t="s">
        <v>56</v>
      </c>
      <c r="E28" s="62"/>
      <c r="F28" s="62"/>
      <c r="G28" s="62" t="s">
        <v>42</v>
      </c>
      <c r="H28" s="62"/>
      <c r="I28" s="62"/>
      <c r="J28" s="59"/>
      <c r="K28" s="62"/>
      <c r="L28" s="82">
        <f>5*(COUNTIF(B28:K30,"5/0")+COUNTIF(B28:K30,"4/1")+COUNTIF(B28:K30,"3/2")+COUNTIF(B28:K30,"5/-"))+3*COUNTIF(B28:K30,"2/3")+2*COUNTIF(B28:K30,"1/4")+COUNTIF(B28:K30,"0/5")+0.01*M28+0.0001*(N28-O28)</f>
        <v>6.0095999999999998</v>
      </c>
      <c r="M28" s="85">
        <f>1*COUNTIF(B28:K30,"5/0")+1*COUNTIF(B28:K30,"4/1")+1*COUNTIF(B28:K30,"3/2")+1*COUNTIF(B28:K30,"5/-")+0*COUNTIF(B28:K30,"2/3")+0*COUNTIF(B28:K30,"1/4")+0*COUNTIF(B28:K30,"0/5")</f>
        <v>1</v>
      </c>
      <c r="N28" s="88">
        <f>5*COUNTIF(B28:K30,"5/0")+4*COUNTIF(B28:K30,"4/1")+3*COUNTIF(B28:K30,"3/2")+5*COUNTIF(B28:K30,"5/-")+2*COUNTIF(B28:K30,"2/3")+1*COUNTIF(B28:K30,"1/4")+0*COUNTIF(B28:K30,"0/5")</f>
        <v>3</v>
      </c>
      <c r="O28" s="91">
        <f>0*COUNTIF(B28:K30,"5/0")+1*COUNTIF(B28:K30,"4/1")+2*COUNTIF(B28:K30,"3/2")+3*COUNTIF(B28:K30,"2/3")+4*COUNTIF(B28:K30,"1/4")+5*COUNTIF(B28:K30,"0/5")+5*COUNTIF(B28:K30,"-/5")</f>
        <v>7</v>
      </c>
      <c r="P28" s="77">
        <f t="shared" ref="P28" si="13">RANK(L28,L$4:L$33)</f>
        <v>4</v>
      </c>
      <c r="Q28" s="13"/>
    </row>
    <row r="29" spans="1:21" ht="15" customHeight="1" x14ac:dyDescent="0.25">
      <c r="A29" s="57"/>
      <c r="B29" s="63"/>
      <c r="C29" s="63"/>
      <c r="D29" s="63"/>
      <c r="E29" s="63"/>
      <c r="F29" s="63"/>
      <c r="G29" s="63"/>
      <c r="H29" s="63"/>
      <c r="I29" s="63"/>
      <c r="J29" s="60"/>
      <c r="K29" s="63"/>
      <c r="L29" s="83"/>
      <c r="M29" s="86"/>
      <c r="N29" s="89"/>
      <c r="O29" s="92"/>
      <c r="P29" s="78"/>
      <c r="Q29" s="3"/>
    </row>
    <row r="30" spans="1:21" ht="15" customHeight="1" x14ac:dyDescent="0.25">
      <c r="A30" s="58"/>
      <c r="B30" s="64"/>
      <c r="C30" s="64"/>
      <c r="D30" s="64"/>
      <c r="E30" s="64"/>
      <c r="F30" s="64"/>
      <c r="G30" s="64"/>
      <c r="H30" s="64"/>
      <c r="I30" s="64"/>
      <c r="J30" s="61"/>
      <c r="K30" s="64"/>
      <c r="L30" s="84"/>
      <c r="M30" s="87"/>
      <c r="N30" s="90"/>
      <c r="O30" s="93"/>
      <c r="P30" s="40">
        <f t="shared" ref="P30" si="14">IFERROR(L28/SUM(N28:O30),0)</f>
        <v>0.60095999999999994</v>
      </c>
      <c r="Q30" s="13"/>
    </row>
    <row r="31" spans="1:21" hidden="1" x14ac:dyDescent="0.25">
      <c r="A31" s="56" t="e">
        <f ca="1">K1</f>
        <v>#N/A</v>
      </c>
      <c r="B31" s="62"/>
      <c r="C31" s="62"/>
      <c r="D31" s="62"/>
      <c r="E31" s="62"/>
      <c r="F31" s="62"/>
      <c r="G31" s="62"/>
      <c r="H31" s="62"/>
      <c r="I31" s="62"/>
      <c r="J31" s="62"/>
      <c r="K31" s="59"/>
      <c r="L31" s="82">
        <f>5*(COUNTIF(B31:K33,"5/0")+COUNTIF(B31:K33,"4/1")+COUNTIF(B31:K33,"3/2")+COUNTIF(B31:K33,"5/-"))+3*COUNTIF(B31:K33,"2/3")+2*COUNTIF(B31:K33,"1/4")+COUNTIF(B31:K33,"0/5")+0.01*M31+0.0001*(N31-O31)</f>
        <v>0</v>
      </c>
      <c r="M31" s="85">
        <f>1*COUNTIF(B31:K33,"5/0")+1*COUNTIF(B31:K33,"4/1")+1*COUNTIF(B31:K33,"3/2")+1*COUNTIF(B31:K33,"5/-")+0*COUNTIF(B31:K33,"2/3")+0*COUNTIF(B31:K33,"1/4")+0*COUNTIF(B31:K33,"0/5")</f>
        <v>0</v>
      </c>
      <c r="N31" s="88">
        <f>5*COUNTIF(B31:K33,"5/0")+4*COUNTIF(B31:K33,"4/1")+3*COUNTIF(B31:K33,"3/2")+5*COUNTIF(B31:K33,"5/-")+2*COUNTIF(B31:K33,"2/3")+1*COUNTIF(B31:K33,"1/4")+0*COUNTIF(B31:K33,"0/5")</f>
        <v>0</v>
      </c>
      <c r="O31" s="91">
        <f>0*COUNTIF(B31:K33,"5/0")+1*COUNTIF(B31:K33,"4/1")+2*COUNTIF(B31:K33,"3/2")+3*COUNTIF(B31:K33,"2/3")+4*COUNTIF(B31:K33,"1/4")+5*COUNTIF(B31:K33,"0/5")+5*COUNTIF(B31:K33,"-/5")</f>
        <v>0</v>
      </c>
      <c r="P31" s="77">
        <f t="shared" ref="P31" si="15">RANK(L31,L$4:L$33)</f>
        <v>9</v>
      </c>
      <c r="Q31" s="13"/>
    </row>
    <row r="32" spans="1:21" hidden="1" x14ac:dyDescent="0.25">
      <c r="A32" s="57"/>
      <c r="B32" s="63"/>
      <c r="C32" s="63"/>
      <c r="D32" s="63"/>
      <c r="E32" s="63"/>
      <c r="F32" s="63"/>
      <c r="G32" s="63"/>
      <c r="H32" s="63"/>
      <c r="I32" s="63"/>
      <c r="J32" s="63"/>
      <c r="K32" s="60"/>
      <c r="L32" s="83"/>
      <c r="M32" s="86"/>
      <c r="N32" s="89"/>
      <c r="O32" s="92"/>
      <c r="P32" s="78"/>
      <c r="Q32" s="3"/>
    </row>
    <row r="33" spans="1:17" hidden="1" x14ac:dyDescent="0.25">
      <c r="A33" s="58"/>
      <c r="B33" s="64"/>
      <c r="C33" s="64"/>
      <c r="D33" s="64"/>
      <c r="E33" s="64"/>
      <c r="F33" s="64"/>
      <c r="G33" s="64"/>
      <c r="H33" s="64"/>
      <c r="I33" s="64"/>
      <c r="J33" s="64"/>
      <c r="K33" s="61"/>
      <c r="L33" s="84"/>
      <c r="M33" s="87"/>
      <c r="N33" s="90"/>
      <c r="O33" s="93"/>
      <c r="P33" s="40">
        <f t="shared" ref="P33" si="16">IFERROR(L31/SUM(N31:O33),0)</f>
        <v>0</v>
      </c>
      <c r="Q33" s="13"/>
    </row>
    <row r="34" spans="1:17" x14ac:dyDescent="0.2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Q38" s="13"/>
    </row>
    <row r="39" spans="1:17" x14ac:dyDescent="0.25">
      <c r="Q39" s="13"/>
    </row>
    <row r="40" spans="1:17" x14ac:dyDescent="0.25">
      <c r="Q40" s="13"/>
    </row>
    <row r="41" spans="1:17" x14ac:dyDescent="0.25">
      <c r="Q41" s="13"/>
    </row>
    <row r="42" spans="1:17" x14ac:dyDescent="0.25">
      <c r="Q42" s="13"/>
    </row>
    <row r="43" spans="1:17" x14ac:dyDescent="0.25">
      <c r="Q43" s="13"/>
    </row>
  </sheetData>
  <mergeCells count="175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3:N15"/>
    <mergeCell ref="J7:J9"/>
    <mergeCell ref="K7:K9"/>
    <mergeCell ref="L7:L9"/>
    <mergeCell ref="M7:M9"/>
    <mergeCell ref="N7:N9"/>
    <mergeCell ref="I13:I15"/>
    <mergeCell ref="J13:J15"/>
    <mergeCell ref="K13:K15"/>
    <mergeCell ref="L13:L15"/>
    <mergeCell ref="M13:M15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C16:C18"/>
    <mergeCell ref="D16:D18"/>
    <mergeCell ref="E16:E18"/>
    <mergeCell ref="F16:F18"/>
    <mergeCell ref="M22:M24"/>
    <mergeCell ref="N22:N24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P1:P3"/>
    <mergeCell ref="O4:O6"/>
    <mergeCell ref="O7:O9"/>
    <mergeCell ref="O10:O12"/>
    <mergeCell ref="O13:O15"/>
    <mergeCell ref="H28:H30"/>
    <mergeCell ref="H25:H27"/>
    <mergeCell ref="I28:I30"/>
    <mergeCell ref="J28:J30"/>
    <mergeCell ref="K28:K30"/>
    <mergeCell ref="L28:L30"/>
    <mergeCell ref="M28:M30"/>
    <mergeCell ref="N28:N30"/>
    <mergeCell ref="N25:N27"/>
    <mergeCell ref="I25:I27"/>
    <mergeCell ref="J25:J27"/>
    <mergeCell ref="K25:K27"/>
    <mergeCell ref="L25:L27"/>
    <mergeCell ref="M25:M27"/>
    <mergeCell ref="K19:K21"/>
    <mergeCell ref="L19:L21"/>
    <mergeCell ref="M19:M21"/>
    <mergeCell ref="N19:N21"/>
    <mergeCell ref="I16:I18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O31:O33"/>
    <mergeCell ref="P4:P5"/>
    <mergeCell ref="P7:P8"/>
    <mergeCell ref="P10:P11"/>
    <mergeCell ref="P13:P14"/>
    <mergeCell ref="P16:P17"/>
    <mergeCell ref="P19:P20"/>
    <mergeCell ref="P22:P23"/>
    <mergeCell ref="P25:P26"/>
    <mergeCell ref="P28:P29"/>
    <mergeCell ref="P31:P32"/>
    <mergeCell ref="O16:O18"/>
    <mergeCell ref="O19:O21"/>
    <mergeCell ref="O22:O24"/>
    <mergeCell ref="O25:O27"/>
    <mergeCell ref="O28:O30"/>
    <mergeCell ref="J16:J18"/>
    <mergeCell ref="K16:K18"/>
    <mergeCell ref="L16:L18"/>
  </mergeCells>
  <conditionalFormatting sqref="A4:A33">
    <cfRule type="cellIs" dxfId="7" priority="12" stopIfTrue="1" operator="equal">
      <formula>0</formula>
    </cfRule>
  </conditionalFormatting>
  <conditionalFormatting sqref="P10 P13 P16 P19 P22 P25 P28 P31 P7 P4">
    <cfRule type="iconSet" priority="1">
      <iconSet iconSet="3Arrows" reverse="1">
        <cfvo type="percent" val="0"/>
        <cfvo type="num" val="2" gte="0"/>
        <cfvo type="num" val="MIN(($A$3-1),(MAX($O$4:$O$30)))"/>
      </iconSet>
    </cfRule>
  </conditionalFormatting>
  <conditionalFormatting sqref="B4:K33">
    <cfRule type="cellIs" priority="10" operator="equal">
      <formula>""</formula>
    </cfRule>
    <cfRule type="expression" dxfId="6" priority="11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K33 IX4:JG33 ST4:TC33 ACP4:ACY33 AML4:AMU33 AWH4:AWQ33 BGD4:BGM33 BPZ4:BQI33 BZV4:CAE33 CJR4:CKA33 CTN4:CTW33 DDJ4:DDS33 DNF4:DNO33 DXB4:DXK33 EGX4:EHG33 EQT4:ERC33 FAP4:FAY33 FKL4:FKU33 FUH4:FUQ33 GED4:GEM33 GNZ4:GOI33 GXV4:GYE33 HHR4:HIA33 HRN4:HRW33 IBJ4:IBS33 ILF4:ILO33 IVB4:IVK33 JEX4:JFG33 JOT4:JPC33 JYP4:JYY33 KIL4:KIU33 KSH4:KSQ33 LCD4:LCM33 LLZ4:LMI33 LVV4:LWE33 MFR4:MGA33 MPN4:MPW33 MZJ4:MZS33 NJF4:NJO33 NTB4:NTK33 OCX4:ODG33 OMT4:ONC33 OWP4:OWY33 PGL4:PGU33 PQH4:PQQ33 QAD4:QAM33 QJZ4:QKI33 QTV4:QUE33 RDR4:REA33 RNN4:RNW33 RXJ4:RXS33 SHF4:SHO33 SRB4:SRK33 TAX4:TBG33 TKT4:TLC33 TUP4:TUY33 UEL4:UEU33 UOH4:UOQ33 UYD4:UYM33 VHZ4:VII33 VRV4:VSE33 WBR4:WCA33 WLN4:WLW33 WVJ4:WVS33 B65540:K65569 IX65540:JG65569 ST65540:TC65569 ACP65540:ACY65569 AML65540:AMU65569 AWH65540:AWQ65569 BGD65540:BGM65569 BPZ65540:BQI65569 BZV65540:CAE65569 CJR65540:CKA65569 CTN65540:CTW65569 DDJ65540:DDS65569 DNF65540:DNO65569 DXB65540:DXK65569 EGX65540:EHG65569 EQT65540:ERC65569 FAP65540:FAY65569 FKL65540:FKU65569 FUH65540:FUQ65569 GED65540:GEM65569 GNZ65540:GOI65569 GXV65540:GYE65569 HHR65540:HIA65569 HRN65540:HRW65569 IBJ65540:IBS65569 ILF65540:ILO65569 IVB65540:IVK65569 JEX65540:JFG65569 JOT65540:JPC65569 JYP65540:JYY65569 KIL65540:KIU65569 KSH65540:KSQ65569 LCD65540:LCM65569 LLZ65540:LMI65569 LVV65540:LWE65569 MFR65540:MGA65569 MPN65540:MPW65569 MZJ65540:MZS65569 NJF65540:NJO65569 NTB65540:NTK65569 OCX65540:ODG65569 OMT65540:ONC65569 OWP65540:OWY65569 PGL65540:PGU65569 PQH65540:PQQ65569 QAD65540:QAM65569 QJZ65540:QKI65569 QTV65540:QUE65569 RDR65540:REA65569 RNN65540:RNW65569 RXJ65540:RXS65569 SHF65540:SHO65569 SRB65540:SRK65569 TAX65540:TBG65569 TKT65540:TLC65569 TUP65540:TUY65569 UEL65540:UEU65569 UOH65540:UOQ65569 UYD65540:UYM65569 VHZ65540:VII65569 VRV65540:VSE65569 WBR65540:WCA65569 WLN65540:WLW65569 WVJ65540:WVS65569 B131076:K131105 IX131076:JG131105 ST131076:TC131105 ACP131076:ACY131105 AML131076:AMU131105 AWH131076:AWQ131105 BGD131076:BGM131105 BPZ131076:BQI131105 BZV131076:CAE131105 CJR131076:CKA131105 CTN131076:CTW131105 DDJ131076:DDS131105 DNF131076:DNO131105 DXB131076:DXK131105 EGX131076:EHG131105 EQT131076:ERC131105 FAP131076:FAY131105 FKL131076:FKU131105 FUH131076:FUQ131105 GED131076:GEM131105 GNZ131076:GOI131105 GXV131076:GYE131105 HHR131076:HIA131105 HRN131076:HRW131105 IBJ131076:IBS131105 ILF131076:ILO131105 IVB131076:IVK131105 JEX131076:JFG131105 JOT131076:JPC131105 JYP131076:JYY131105 KIL131076:KIU131105 KSH131076:KSQ131105 LCD131076:LCM131105 LLZ131076:LMI131105 LVV131076:LWE131105 MFR131076:MGA131105 MPN131076:MPW131105 MZJ131076:MZS131105 NJF131076:NJO131105 NTB131076:NTK131105 OCX131076:ODG131105 OMT131076:ONC131105 OWP131076:OWY131105 PGL131076:PGU131105 PQH131076:PQQ131105 QAD131076:QAM131105 QJZ131076:QKI131105 QTV131076:QUE131105 RDR131076:REA131105 RNN131076:RNW131105 RXJ131076:RXS131105 SHF131076:SHO131105 SRB131076:SRK131105 TAX131076:TBG131105 TKT131076:TLC131105 TUP131076:TUY131105 UEL131076:UEU131105 UOH131076:UOQ131105 UYD131076:UYM131105 VHZ131076:VII131105 VRV131076:VSE131105 WBR131076:WCA131105 WLN131076:WLW131105 WVJ131076:WVS131105 B196612:K196641 IX196612:JG196641 ST196612:TC196641 ACP196612:ACY196641 AML196612:AMU196641 AWH196612:AWQ196641 BGD196612:BGM196641 BPZ196612:BQI196641 BZV196612:CAE196641 CJR196612:CKA196641 CTN196612:CTW196641 DDJ196612:DDS196641 DNF196612:DNO196641 DXB196612:DXK196641 EGX196612:EHG196641 EQT196612:ERC196641 FAP196612:FAY196641 FKL196612:FKU196641 FUH196612:FUQ196641 GED196612:GEM196641 GNZ196612:GOI196641 GXV196612:GYE196641 HHR196612:HIA196641 HRN196612:HRW196641 IBJ196612:IBS196641 ILF196612:ILO196641 IVB196612:IVK196641 JEX196612:JFG196641 JOT196612:JPC196641 JYP196612:JYY196641 KIL196612:KIU196641 KSH196612:KSQ196641 LCD196612:LCM196641 LLZ196612:LMI196641 LVV196612:LWE196641 MFR196612:MGA196641 MPN196612:MPW196641 MZJ196612:MZS196641 NJF196612:NJO196641 NTB196612:NTK196641 OCX196612:ODG196641 OMT196612:ONC196641 OWP196612:OWY196641 PGL196612:PGU196641 PQH196612:PQQ196641 QAD196612:QAM196641 QJZ196612:QKI196641 QTV196612:QUE196641 RDR196612:REA196641 RNN196612:RNW196641 RXJ196612:RXS196641 SHF196612:SHO196641 SRB196612:SRK196641 TAX196612:TBG196641 TKT196612:TLC196641 TUP196612:TUY196641 UEL196612:UEU196641 UOH196612:UOQ196641 UYD196612:UYM196641 VHZ196612:VII196641 VRV196612:VSE196641 WBR196612:WCA196641 WLN196612:WLW196641 WVJ196612:WVS196641 B262148:K262177 IX262148:JG262177 ST262148:TC262177 ACP262148:ACY262177 AML262148:AMU262177 AWH262148:AWQ262177 BGD262148:BGM262177 BPZ262148:BQI262177 BZV262148:CAE262177 CJR262148:CKA262177 CTN262148:CTW262177 DDJ262148:DDS262177 DNF262148:DNO262177 DXB262148:DXK262177 EGX262148:EHG262177 EQT262148:ERC262177 FAP262148:FAY262177 FKL262148:FKU262177 FUH262148:FUQ262177 GED262148:GEM262177 GNZ262148:GOI262177 GXV262148:GYE262177 HHR262148:HIA262177 HRN262148:HRW262177 IBJ262148:IBS262177 ILF262148:ILO262177 IVB262148:IVK262177 JEX262148:JFG262177 JOT262148:JPC262177 JYP262148:JYY262177 KIL262148:KIU262177 KSH262148:KSQ262177 LCD262148:LCM262177 LLZ262148:LMI262177 LVV262148:LWE262177 MFR262148:MGA262177 MPN262148:MPW262177 MZJ262148:MZS262177 NJF262148:NJO262177 NTB262148:NTK262177 OCX262148:ODG262177 OMT262148:ONC262177 OWP262148:OWY262177 PGL262148:PGU262177 PQH262148:PQQ262177 QAD262148:QAM262177 QJZ262148:QKI262177 QTV262148:QUE262177 RDR262148:REA262177 RNN262148:RNW262177 RXJ262148:RXS262177 SHF262148:SHO262177 SRB262148:SRK262177 TAX262148:TBG262177 TKT262148:TLC262177 TUP262148:TUY262177 UEL262148:UEU262177 UOH262148:UOQ262177 UYD262148:UYM262177 VHZ262148:VII262177 VRV262148:VSE262177 WBR262148:WCA262177 WLN262148:WLW262177 WVJ262148:WVS262177 B327684:K327713 IX327684:JG327713 ST327684:TC327713 ACP327684:ACY327713 AML327684:AMU327713 AWH327684:AWQ327713 BGD327684:BGM327713 BPZ327684:BQI327713 BZV327684:CAE327713 CJR327684:CKA327713 CTN327684:CTW327713 DDJ327684:DDS327713 DNF327684:DNO327713 DXB327684:DXK327713 EGX327684:EHG327713 EQT327684:ERC327713 FAP327684:FAY327713 FKL327684:FKU327713 FUH327684:FUQ327713 GED327684:GEM327713 GNZ327684:GOI327713 GXV327684:GYE327713 HHR327684:HIA327713 HRN327684:HRW327713 IBJ327684:IBS327713 ILF327684:ILO327713 IVB327684:IVK327713 JEX327684:JFG327713 JOT327684:JPC327713 JYP327684:JYY327713 KIL327684:KIU327713 KSH327684:KSQ327713 LCD327684:LCM327713 LLZ327684:LMI327713 LVV327684:LWE327713 MFR327684:MGA327713 MPN327684:MPW327713 MZJ327684:MZS327713 NJF327684:NJO327713 NTB327684:NTK327713 OCX327684:ODG327713 OMT327684:ONC327713 OWP327684:OWY327713 PGL327684:PGU327713 PQH327684:PQQ327713 QAD327684:QAM327713 QJZ327684:QKI327713 QTV327684:QUE327713 RDR327684:REA327713 RNN327684:RNW327713 RXJ327684:RXS327713 SHF327684:SHO327713 SRB327684:SRK327713 TAX327684:TBG327713 TKT327684:TLC327713 TUP327684:TUY327713 UEL327684:UEU327713 UOH327684:UOQ327713 UYD327684:UYM327713 VHZ327684:VII327713 VRV327684:VSE327713 WBR327684:WCA327713 WLN327684:WLW327713 WVJ327684:WVS327713 B393220:K393249 IX393220:JG393249 ST393220:TC393249 ACP393220:ACY393249 AML393220:AMU393249 AWH393220:AWQ393249 BGD393220:BGM393249 BPZ393220:BQI393249 BZV393220:CAE393249 CJR393220:CKA393249 CTN393220:CTW393249 DDJ393220:DDS393249 DNF393220:DNO393249 DXB393220:DXK393249 EGX393220:EHG393249 EQT393220:ERC393249 FAP393220:FAY393249 FKL393220:FKU393249 FUH393220:FUQ393249 GED393220:GEM393249 GNZ393220:GOI393249 GXV393220:GYE393249 HHR393220:HIA393249 HRN393220:HRW393249 IBJ393220:IBS393249 ILF393220:ILO393249 IVB393220:IVK393249 JEX393220:JFG393249 JOT393220:JPC393249 JYP393220:JYY393249 KIL393220:KIU393249 KSH393220:KSQ393249 LCD393220:LCM393249 LLZ393220:LMI393249 LVV393220:LWE393249 MFR393220:MGA393249 MPN393220:MPW393249 MZJ393220:MZS393249 NJF393220:NJO393249 NTB393220:NTK393249 OCX393220:ODG393249 OMT393220:ONC393249 OWP393220:OWY393249 PGL393220:PGU393249 PQH393220:PQQ393249 QAD393220:QAM393249 QJZ393220:QKI393249 QTV393220:QUE393249 RDR393220:REA393249 RNN393220:RNW393249 RXJ393220:RXS393249 SHF393220:SHO393249 SRB393220:SRK393249 TAX393220:TBG393249 TKT393220:TLC393249 TUP393220:TUY393249 UEL393220:UEU393249 UOH393220:UOQ393249 UYD393220:UYM393249 VHZ393220:VII393249 VRV393220:VSE393249 WBR393220:WCA393249 WLN393220:WLW393249 WVJ393220:WVS393249 B458756:K458785 IX458756:JG458785 ST458756:TC458785 ACP458756:ACY458785 AML458756:AMU458785 AWH458756:AWQ458785 BGD458756:BGM458785 BPZ458756:BQI458785 BZV458756:CAE458785 CJR458756:CKA458785 CTN458756:CTW458785 DDJ458756:DDS458785 DNF458756:DNO458785 DXB458756:DXK458785 EGX458756:EHG458785 EQT458756:ERC458785 FAP458756:FAY458785 FKL458756:FKU458785 FUH458756:FUQ458785 GED458756:GEM458785 GNZ458756:GOI458785 GXV458756:GYE458785 HHR458756:HIA458785 HRN458756:HRW458785 IBJ458756:IBS458785 ILF458756:ILO458785 IVB458756:IVK458785 JEX458756:JFG458785 JOT458756:JPC458785 JYP458756:JYY458785 KIL458756:KIU458785 KSH458756:KSQ458785 LCD458756:LCM458785 LLZ458756:LMI458785 LVV458756:LWE458785 MFR458756:MGA458785 MPN458756:MPW458785 MZJ458756:MZS458785 NJF458756:NJO458785 NTB458756:NTK458785 OCX458756:ODG458785 OMT458756:ONC458785 OWP458756:OWY458785 PGL458756:PGU458785 PQH458756:PQQ458785 QAD458756:QAM458785 QJZ458756:QKI458785 QTV458756:QUE458785 RDR458756:REA458785 RNN458756:RNW458785 RXJ458756:RXS458785 SHF458756:SHO458785 SRB458756:SRK458785 TAX458756:TBG458785 TKT458756:TLC458785 TUP458756:TUY458785 UEL458756:UEU458785 UOH458756:UOQ458785 UYD458756:UYM458785 VHZ458756:VII458785 VRV458756:VSE458785 WBR458756:WCA458785 WLN458756:WLW458785 WVJ458756:WVS458785 B524292:K524321 IX524292:JG524321 ST524292:TC524321 ACP524292:ACY524321 AML524292:AMU524321 AWH524292:AWQ524321 BGD524292:BGM524321 BPZ524292:BQI524321 BZV524292:CAE524321 CJR524292:CKA524321 CTN524292:CTW524321 DDJ524292:DDS524321 DNF524292:DNO524321 DXB524292:DXK524321 EGX524292:EHG524321 EQT524292:ERC524321 FAP524292:FAY524321 FKL524292:FKU524321 FUH524292:FUQ524321 GED524292:GEM524321 GNZ524292:GOI524321 GXV524292:GYE524321 HHR524292:HIA524321 HRN524292:HRW524321 IBJ524292:IBS524321 ILF524292:ILO524321 IVB524292:IVK524321 JEX524292:JFG524321 JOT524292:JPC524321 JYP524292:JYY524321 KIL524292:KIU524321 KSH524292:KSQ524321 LCD524292:LCM524321 LLZ524292:LMI524321 LVV524292:LWE524321 MFR524292:MGA524321 MPN524292:MPW524321 MZJ524292:MZS524321 NJF524292:NJO524321 NTB524292:NTK524321 OCX524292:ODG524321 OMT524292:ONC524321 OWP524292:OWY524321 PGL524292:PGU524321 PQH524292:PQQ524321 QAD524292:QAM524321 QJZ524292:QKI524321 QTV524292:QUE524321 RDR524292:REA524321 RNN524292:RNW524321 RXJ524292:RXS524321 SHF524292:SHO524321 SRB524292:SRK524321 TAX524292:TBG524321 TKT524292:TLC524321 TUP524292:TUY524321 UEL524292:UEU524321 UOH524292:UOQ524321 UYD524292:UYM524321 VHZ524292:VII524321 VRV524292:VSE524321 WBR524292:WCA524321 WLN524292:WLW524321 WVJ524292:WVS524321 B589828:K589857 IX589828:JG589857 ST589828:TC589857 ACP589828:ACY589857 AML589828:AMU589857 AWH589828:AWQ589857 BGD589828:BGM589857 BPZ589828:BQI589857 BZV589828:CAE589857 CJR589828:CKA589857 CTN589828:CTW589857 DDJ589828:DDS589857 DNF589828:DNO589857 DXB589828:DXK589857 EGX589828:EHG589857 EQT589828:ERC589857 FAP589828:FAY589857 FKL589828:FKU589857 FUH589828:FUQ589857 GED589828:GEM589857 GNZ589828:GOI589857 GXV589828:GYE589857 HHR589828:HIA589857 HRN589828:HRW589857 IBJ589828:IBS589857 ILF589828:ILO589857 IVB589828:IVK589857 JEX589828:JFG589857 JOT589828:JPC589857 JYP589828:JYY589857 KIL589828:KIU589857 KSH589828:KSQ589857 LCD589828:LCM589857 LLZ589828:LMI589857 LVV589828:LWE589857 MFR589828:MGA589857 MPN589828:MPW589857 MZJ589828:MZS589857 NJF589828:NJO589857 NTB589828:NTK589857 OCX589828:ODG589857 OMT589828:ONC589857 OWP589828:OWY589857 PGL589828:PGU589857 PQH589828:PQQ589857 QAD589828:QAM589857 QJZ589828:QKI589857 QTV589828:QUE589857 RDR589828:REA589857 RNN589828:RNW589857 RXJ589828:RXS589857 SHF589828:SHO589857 SRB589828:SRK589857 TAX589828:TBG589857 TKT589828:TLC589857 TUP589828:TUY589857 UEL589828:UEU589857 UOH589828:UOQ589857 UYD589828:UYM589857 VHZ589828:VII589857 VRV589828:VSE589857 WBR589828:WCA589857 WLN589828:WLW589857 WVJ589828:WVS589857 B655364:K655393 IX655364:JG655393 ST655364:TC655393 ACP655364:ACY655393 AML655364:AMU655393 AWH655364:AWQ655393 BGD655364:BGM655393 BPZ655364:BQI655393 BZV655364:CAE655393 CJR655364:CKA655393 CTN655364:CTW655393 DDJ655364:DDS655393 DNF655364:DNO655393 DXB655364:DXK655393 EGX655364:EHG655393 EQT655364:ERC655393 FAP655364:FAY655393 FKL655364:FKU655393 FUH655364:FUQ655393 GED655364:GEM655393 GNZ655364:GOI655393 GXV655364:GYE655393 HHR655364:HIA655393 HRN655364:HRW655393 IBJ655364:IBS655393 ILF655364:ILO655393 IVB655364:IVK655393 JEX655364:JFG655393 JOT655364:JPC655393 JYP655364:JYY655393 KIL655364:KIU655393 KSH655364:KSQ655393 LCD655364:LCM655393 LLZ655364:LMI655393 LVV655364:LWE655393 MFR655364:MGA655393 MPN655364:MPW655393 MZJ655364:MZS655393 NJF655364:NJO655393 NTB655364:NTK655393 OCX655364:ODG655393 OMT655364:ONC655393 OWP655364:OWY655393 PGL655364:PGU655393 PQH655364:PQQ655393 QAD655364:QAM655393 QJZ655364:QKI655393 QTV655364:QUE655393 RDR655364:REA655393 RNN655364:RNW655393 RXJ655364:RXS655393 SHF655364:SHO655393 SRB655364:SRK655393 TAX655364:TBG655393 TKT655364:TLC655393 TUP655364:TUY655393 UEL655364:UEU655393 UOH655364:UOQ655393 UYD655364:UYM655393 VHZ655364:VII655393 VRV655364:VSE655393 WBR655364:WCA655393 WLN655364:WLW655393 WVJ655364:WVS655393 B720900:K720929 IX720900:JG720929 ST720900:TC720929 ACP720900:ACY720929 AML720900:AMU720929 AWH720900:AWQ720929 BGD720900:BGM720929 BPZ720900:BQI720929 BZV720900:CAE720929 CJR720900:CKA720929 CTN720900:CTW720929 DDJ720900:DDS720929 DNF720900:DNO720929 DXB720900:DXK720929 EGX720900:EHG720929 EQT720900:ERC720929 FAP720900:FAY720929 FKL720900:FKU720929 FUH720900:FUQ720929 GED720900:GEM720929 GNZ720900:GOI720929 GXV720900:GYE720929 HHR720900:HIA720929 HRN720900:HRW720929 IBJ720900:IBS720929 ILF720900:ILO720929 IVB720900:IVK720929 JEX720900:JFG720929 JOT720900:JPC720929 JYP720900:JYY720929 KIL720900:KIU720929 KSH720900:KSQ720929 LCD720900:LCM720929 LLZ720900:LMI720929 LVV720900:LWE720929 MFR720900:MGA720929 MPN720900:MPW720929 MZJ720900:MZS720929 NJF720900:NJO720929 NTB720900:NTK720929 OCX720900:ODG720929 OMT720900:ONC720929 OWP720900:OWY720929 PGL720900:PGU720929 PQH720900:PQQ720929 QAD720900:QAM720929 QJZ720900:QKI720929 QTV720900:QUE720929 RDR720900:REA720929 RNN720900:RNW720929 RXJ720900:RXS720929 SHF720900:SHO720929 SRB720900:SRK720929 TAX720900:TBG720929 TKT720900:TLC720929 TUP720900:TUY720929 UEL720900:UEU720929 UOH720900:UOQ720929 UYD720900:UYM720929 VHZ720900:VII720929 VRV720900:VSE720929 WBR720900:WCA720929 WLN720900:WLW720929 WVJ720900:WVS720929 B786436:K786465 IX786436:JG786465 ST786436:TC786465 ACP786436:ACY786465 AML786436:AMU786465 AWH786436:AWQ786465 BGD786436:BGM786465 BPZ786436:BQI786465 BZV786436:CAE786465 CJR786436:CKA786465 CTN786436:CTW786465 DDJ786436:DDS786465 DNF786436:DNO786465 DXB786436:DXK786465 EGX786436:EHG786465 EQT786436:ERC786465 FAP786436:FAY786465 FKL786436:FKU786465 FUH786436:FUQ786465 GED786436:GEM786465 GNZ786436:GOI786465 GXV786436:GYE786465 HHR786436:HIA786465 HRN786436:HRW786465 IBJ786436:IBS786465 ILF786436:ILO786465 IVB786436:IVK786465 JEX786436:JFG786465 JOT786436:JPC786465 JYP786436:JYY786465 KIL786436:KIU786465 KSH786436:KSQ786465 LCD786436:LCM786465 LLZ786436:LMI786465 LVV786436:LWE786465 MFR786436:MGA786465 MPN786436:MPW786465 MZJ786436:MZS786465 NJF786436:NJO786465 NTB786436:NTK786465 OCX786436:ODG786465 OMT786436:ONC786465 OWP786436:OWY786465 PGL786436:PGU786465 PQH786436:PQQ786465 QAD786436:QAM786465 QJZ786436:QKI786465 QTV786436:QUE786465 RDR786436:REA786465 RNN786436:RNW786465 RXJ786436:RXS786465 SHF786436:SHO786465 SRB786436:SRK786465 TAX786436:TBG786465 TKT786436:TLC786465 TUP786436:TUY786465 UEL786436:UEU786465 UOH786436:UOQ786465 UYD786436:UYM786465 VHZ786436:VII786465 VRV786436:VSE786465 WBR786436:WCA786465 WLN786436:WLW786465 WVJ786436:WVS786465 B851972:K852001 IX851972:JG852001 ST851972:TC852001 ACP851972:ACY852001 AML851972:AMU852001 AWH851972:AWQ852001 BGD851972:BGM852001 BPZ851972:BQI852001 BZV851972:CAE852001 CJR851972:CKA852001 CTN851972:CTW852001 DDJ851972:DDS852001 DNF851972:DNO852001 DXB851972:DXK852001 EGX851972:EHG852001 EQT851972:ERC852001 FAP851972:FAY852001 FKL851972:FKU852001 FUH851972:FUQ852001 GED851972:GEM852001 GNZ851972:GOI852001 GXV851972:GYE852001 HHR851972:HIA852001 HRN851972:HRW852001 IBJ851972:IBS852001 ILF851972:ILO852001 IVB851972:IVK852001 JEX851972:JFG852001 JOT851972:JPC852001 JYP851972:JYY852001 KIL851972:KIU852001 KSH851972:KSQ852001 LCD851972:LCM852001 LLZ851972:LMI852001 LVV851972:LWE852001 MFR851972:MGA852001 MPN851972:MPW852001 MZJ851972:MZS852001 NJF851972:NJO852001 NTB851972:NTK852001 OCX851972:ODG852001 OMT851972:ONC852001 OWP851972:OWY852001 PGL851972:PGU852001 PQH851972:PQQ852001 QAD851972:QAM852001 QJZ851972:QKI852001 QTV851972:QUE852001 RDR851972:REA852001 RNN851972:RNW852001 RXJ851972:RXS852001 SHF851972:SHO852001 SRB851972:SRK852001 TAX851972:TBG852001 TKT851972:TLC852001 TUP851972:TUY852001 UEL851972:UEU852001 UOH851972:UOQ852001 UYD851972:UYM852001 VHZ851972:VII852001 VRV851972:VSE852001 WBR851972:WCA852001 WLN851972:WLW852001 WVJ851972:WVS852001 B917508:K917537 IX917508:JG917537 ST917508:TC917537 ACP917508:ACY917537 AML917508:AMU917537 AWH917508:AWQ917537 BGD917508:BGM917537 BPZ917508:BQI917537 BZV917508:CAE917537 CJR917508:CKA917537 CTN917508:CTW917537 DDJ917508:DDS917537 DNF917508:DNO917537 DXB917508:DXK917537 EGX917508:EHG917537 EQT917508:ERC917537 FAP917508:FAY917537 FKL917508:FKU917537 FUH917508:FUQ917537 GED917508:GEM917537 GNZ917508:GOI917537 GXV917508:GYE917537 HHR917508:HIA917537 HRN917508:HRW917537 IBJ917508:IBS917537 ILF917508:ILO917537 IVB917508:IVK917537 JEX917508:JFG917537 JOT917508:JPC917537 JYP917508:JYY917537 KIL917508:KIU917537 KSH917508:KSQ917537 LCD917508:LCM917537 LLZ917508:LMI917537 LVV917508:LWE917537 MFR917508:MGA917537 MPN917508:MPW917537 MZJ917508:MZS917537 NJF917508:NJO917537 NTB917508:NTK917537 OCX917508:ODG917537 OMT917508:ONC917537 OWP917508:OWY917537 PGL917508:PGU917537 PQH917508:PQQ917537 QAD917508:QAM917537 QJZ917508:QKI917537 QTV917508:QUE917537 RDR917508:REA917537 RNN917508:RNW917537 RXJ917508:RXS917537 SHF917508:SHO917537 SRB917508:SRK917537 TAX917508:TBG917537 TKT917508:TLC917537 TUP917508:TUY917537 UEL917508:UEU917537 UOH917508:UOQ917537 UYD917508:UYM917537 VHZ917508:VII917537 VRV917508:VSE917537 WBR917508:WCA917537 WLN917508:WLW917537 WVJ917508:WVS917537 B983044:K983073 IX983044:JG983073 ST983044:TC983073 ACP983044:ACY983073 AML983044:AMU983073 AWH983044:AWQ983073 BGD983044:BGM983073 BPZ983044:BQI983073 BZV983044:CAE983073 CJR983044:CKA983073 CTN983044:CTW983073 DDJ983044:DDS983073 DNF983044:DNO983073 DXB983044:DXK983073 EGX983044:EHG983073 EQT983044:ERC983073 FAP983044:FAY983073 FKL983044:FKU983073 FUH983044:FUQ983073 GED983044:GEM983073 GNZ983044:GOI983073 GXV983044:GYE983073 HHR983044:HIA983073 HRN983044:HRW983073 IBJ983044:IBS983073 ILF983044:ILO983073 IVB983044:IVK983073 JEX983044:JFG983073 JOT983044:JPC983073 JYP983044:JYY983073 KIL983044:KIU983073 KSH983044:KSQ983073 LCD983044:LCM983073 LLZ983044:LMI983073 LVV983044:LWE983073 MFR983044:MGA983073 MPN983044:MPW983073 MZJ983044:MZS983073 NJF983044:NJO983073 NTB983044:NTK983073 OCX983044:ODG983073 OMT983044:ONC983073 OWP983044:OWY983073 PGL983044:PGU983073 PQH983044:PQQ983073 QAD983044:QAM983073 QJZ983044:QKI983073 QTV983044:QUE983073 RDR983044:REA983073 RNN983044:RNW983073 RXJ983044:RXS983073 SHF983044:SHO983073 SRB983044:SRK983073 TAX983044:TBG983073 TKT983044:TLC983073 TUP983044:TUY983073 UEL983044:UEU983073 UOH983044:UOQ983073 UYD983044:UYM983073 VHZ983044:VII983073 VRV983044:VSE983073 WBR983044:WCA983073 WLN983044:WLW983073 WVJ983044:WVS98307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&amp;C&amp;A</oddHeader>
    <oddFooter>&amp;LPrepared by City Squash Club&amp;C&amp;F&amp;R&amp;D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</vt:i4>
      </vt:variant>
    </vt:vector>
  </HeadingPairs>
  <TitlesOfParts>
    <vt:vector size="14" baseType="lpstr">
      <vt:lpstr>53. kör sorsolás</vt:lpstr>
      <vt:lpstr>Elérhetőségek</vt:lpstr>
      <vt:lpstr>Versenykiírás</vt:lpstr>
      <vt:lpstr>A liga</vt:lpstr>
      <vt:lpstr>B liga</vt:lpstr>
      <vt:lpstr>C liga</vt:lpstr>
      <vt:lpstr>D liga</vt:lpstr>
      <vt:lpstr>E liga</vt:lpstr>
      <vt:lpstr>F liga</vt:lpstr>
      <vt:lpstr>G liga</vt:lpstr>
      <vt:lpstr>H liga</vt:lpstr>
      <vt:lpstr>Női liga</vt:lpstr>
      <vt:lpstr>eredmeny</vt:lpstr>
      <vt:lpstr>nevezettek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Squash Club</dc:creator>
  <cp:lastModifiedBy>Windows-felhasználó</cp:lastModifiedBy>
  <cp:lastPrinted>2018-10-19T12:38:10Z</cp:lastPrinted>
  <dcterms:created xsi:type="dcterms:W3CDTF">2009-08-27T11:19:53Z</dcterms:created>
  <dcterms:modified xsi:type="dcterms:W3CDTF">2018-11-05T14:41:26Z</dcterms:modified>
</cp:coreProperties>
</file>