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-15" windowWidth="11520" windowHeight="9705" tabRatio="695" activeTab="3"/>
  </bookViews>
  <sheets>
    <sheet name="55. kör sorsolás" sheetId="29" r:id="rId1"/>
    <sheet name="Elérhetőségek" sheetId="22" r:id="rId2"/>
    <sheet name="Versenykiírás" sheetId="37" r:id="rId3"/>
    <sheet name="A liga" sheetId="66" r:id="rId4"/>
    <sheet name="B liga" sheetId="67" r:id="rId5"/>
    <sheet name="C liga" sheetId="73" r:id="rId6"/>
    <sheet name="D liga" sheetId="69" r:id="rId7"/>
    <sheet name="E liga" sheetId="70" r:id="rId8"/>
    <sheet name="F liga" sheetId="74" r:id="rId9"/>
    <sheet name="G liga" sheetId="75" r:id="rId10"/>
    <sheet name="H liga" sheetId="65" state="hidden" r:id="rId11"/>
    <sheet name="Női liga" sheetId="34" state="hidden" r:id="rId12"/>
  </sheets>
  <definedNames>
    <definedName name="_xlnm._FilterDatabase" localSheetId="1" hidden="1">Elérhetőségek!$A$1:$H$1</definedName>
    <definedName name="eredmeny">'55. kör sorsolás'!$I$3:$I$11</definedName>
    <definedName name="nevezettek">Elérhetőségek!$A$1:$D$59</definedName>
  </definedNames>
  <calcPr calcId="145621" concurrentCalc="0"/>
</workbook>
</file>

<file path=xl/calcChain.xml><?xml version="1.0" encoding="utf-8"?>
<calcChain xmlns="http://schemas.openxmlformats.org/spreadsheetml/2006/main">
  <c r="E2" i="22" l="1"/>
  <c r="F2" i="22"/>
  <c r="A2" i="22"/>
  <c r="E3" i="22"/>
  <c r="F3" i="22"/>
  <c r="A3" i="22"/>
  <c r="E4" i="22"/>
  <c r="F4" i="22"/>
  <c r="A4" i="22"/>
  <c r="E5" i="22"/>
  <c r="F5" i="22"/>
  <c r="A5" i="22"/>
  <c r="B2" i="22"/>
  <c r="B3" i="22"/>
  <c r="B4" i="22"/>
  <c r="B5" i="22"/>
  <c r="E6" i="22"/>
  <c r="F6" i="22"/>
  <c r="A6" i="22"/>
  <c r="B6" i="22"/>
  <c r="E7" i="22"/>
  <c r="F7" i="22"/>
  <c r="A7" i="22"/>
  <c r="B7" i="22"/>
  <c r="E8" i="22"/>
  <c r="F8" i="22"/>
  <c r="A8" i="22"/>
  <c r="B8" i="22"/>
  <c r="E9" i="22"/>
  <c r="F9" i="22"/>
  <c r="A9" i="22"/>
  <c r="B9" i="22"/>
  <c r="E10" i="22"/>
  <c r="F10" i="22"/>
  <c r="A10" i="22"/>
  <c r="B10" i="22"/>
  <c r="E11" i="22"/>
  <c r="F11" i="22"/>
  <c r="A11" i="22"/>
  <c r="B11" i="22"/>
  <c r="E12" i="22"/>
  <c r="F12" i="22"/>
  <c r="A12" i="22"/>
  <c r="B12" i="22"/>
  <c r="E13" i="22"/>
  <c r="F13" i="22"/>
  <c r="A13" i="22"/>
  <c r="B13" i="22"/>
  <c r="E14" i="22"/>
  <c r="F14" i="22"/>
  <c r="A14" i="22"/>
  <c r="B14" i="22"/>
  <c r="E15" i="22"/>
  <c r="F15" i="22"/>
  <c r="A15" i="22"/>
  <c r="B15" i="22"/>
  <c r="E16" i="22"/>
  <c r="F16" i="22"/>
  <c r="A16" i="22"/>
  <c r="B16" i="22"/>
  <c r="E17" i="22"/>
  <c r="F17" i="22"/>
  <c r="A17" i="22"/>
  <c r="B17" i="22"/>
  <c r="E18" i="22"/>
  <c r="F18" i="22"/>
  <c r="A18" i="22"/>
  <c r="B18" i="22"/>
  <c r="E19" i="22"/>
  <c r="F19" i="22"/>
  <c r="A19" i="22"/>
  <c r="B19" i="22"/>
  <c r="E20" i="22"/>
  <c r="F20" i="22"/>
  <c r="A20" i="22"/>
  <c r="B20" i="22"/>
  <c r="E21" i="22"/>
  <c r="F21" i="22"/>
  <c r="A21" i="22"/>
  <c r="B21" i="22"/>
  <c r="E22" i="22"/>
  <c r="F22" i="22"/>
  <c r="A22" i="22"/>
  <c r="B22" i="22"/>
  <c r="E23" i="22"/>
  <c r="F23" i="22"/>
  <c r="A23" i="22"/>
  <c r="B23" i="22"/>
  <c r="E24" i="22"/>
  <c r="F24" i="22"/>
  <c r="A24" i="22"/>
  <c r="B24" i="22"/>
  <c r="E25" i="22"/>
  <c r="F25" i="22"/>
  <c r="A25" i="22"/>
  <c r="B25" i="22"/>
  <c r="E26" i="22"/>
  <c r="F26" i="22"/>
  <c r="A26" i="22"/>
  <c r="B26" i="22"/>
  <c r="E27" i="22"/>
  <c r="F27" i="22"/>
  <c r="A27" i="22"/>
  <c r="B27" i="22"/>
  <c r="E28" i="22"/>
  <c r="F28" i="22"/>
  <c r="A28" i="22"/>
  <c r="B28" i="22"/>
  <c r="E29" i="22"/>
  <c r="F29" i="22"/>
  <c r="A29" i="22"/>
  <c r="B29" i="22"/>
  <c r="E30" i="22"/>
  <c r="F30" i="22"/>
  <c r="A30" i="22"/>
  <c r="B30" i="22"/>
  <c r="E31" i="22"/>
  <c r="F31" i="22"/>
  <c r="A31" i="22"/>
  <c r="B31" i="22"/>
  <c r="E32" i="22"/>
  <c r="F32" i="22"/>
  <c r="A32" i="22"/>
  <c r="B32" i="22"/>
  <c r="E33" i="22"/>
  <c r="F33" i="22"/>
  <c r="A33" i="22"/>
  <c r="B33" i="22"/>
  <c r="E34" i="22"/>
  <c r="F34" i="22"/>
  <c r="A34" i="22"/>
  <c r="B34" i="22"/>
  <c r="E35" i="22"/>
  <c r="F35" i="22"/>
  <c r="A35" i="22"/>
  <c r="B35" i="22"/>
  <c r="E36" i="22"/>
  <c r="F36" i="22"/>
  <c r="A36" i="22"/>
  <c r="B36" i="22"/>
  <c r="E37" i="22"/>
  <c r="F37" i="22"/>
  <c r="A37" i="22"/>
  <c r="B37" i="22"/>
  <c r="E38" i="22"/>
  <c r="F38" i="22"/>
  <c r="A38" i="22"/>
  <c r="B38" i="22"/>
  <c r="E39" i="22"/>
  <c r="F39" i="22"/>
  <c r="A39" i="22"/>
  <c r="B39" i="22"/>
  <c r="E40" i="22"/>
  <c r="F40" i="22"/>
  <c r="A40" i="22"/>
  <c r="B40" i="22"/>
  <c r="E41" i="22"/>
  <c r="F41" i="22"/>
  <c r="A41" i="22"/>
  <c r="B41" i="22"/>
  <c r="E42" i="22"/>
  <c r="F42" i="22"/>
  <c r="A42" i="22"/>
  <c r="B42" i="22"/>
  <c r="E43" i="22"/>
  <c r="F43" i="22"/>
  <c r="A43" i="22"/>
  <c r="B43" i="22"/>
  <c r="E44" i="22"/>
  <c r="F44" i="22"/>
  <c r="A44" i="22"/>
  <c r="B44" i="22"/>
  <c r="E45" i="22"/>
  <c r="F45" i="22"/>
  <c r="A45" i="22"/>
  <c r="B45" i="22"/>
  <c r="E46" i="22"/>
  <c r="F46" i="22"/>
  <c r="A46" i="22"/>
  <c r="B46" i="22"/>
  <c r="E47" i="22"/>
  <c r="F47" i="22"/>
  <c r="A47" i="22"/>
  <c r="B47" i="22"/>
  <c r="E48" i="22"/>
  <c r="F48" i="22"/>
  <c r="A48" i="22"/>
  <c r="B48" i="22"/>
  <c r="E49" i="22"/>
  <c r="F49" i="22"/>
  <c r="A49" i="22"/>
  <c r="B49" i="22"/>
  <c r="E50" i="22"/>
  <c r="F50" i="22"/>
  <c r="A50" i="22"/>
  <c r="B50" i="22"/>
  <c r="E51" i="22"/>
  <c r="F51" i="22"/>
  <c r="A51" i="22"/>
  <c r="B51" i="22"/>
  <c r="E52" i="22"/>
  <c r="F52" i="22"/>
  <c r="A52" i="22"/>
  <c r="B52" i="22"/>
  <c r="E53" i="22"/>
  <c r="F53" i="22"/>
  <c r="A53" i="22"/>
  <c r="B53" i="22"/>
  <c r="E54" i="22"/>
  <c r="F54" i="22"/>
  <c r="A54" i="22"/>
  <c r="B54" i="22"/>
  <c r="E55" i="22"/>
  <c r="F55" i="22"/>
  <c r="A55" i="22"/>
  <c r="B55" i="22"/>
  <c r="E56" i="22"/>
  <c r="F56" i="22"/>
  <c r="A56" i="22"/>
  <c r="B56" i="22"/>
  <c r="E57" i="22"/>
  <c r="F57" i="22"/>
  <c r="A57" i="22"/>
  <c r="B57" i="22"/>
  <c r="E58" i="22"/>
  <c r="F58" i="22"/>
  <c r="A58" i="22"/>
  <c r="B58" i="22"/>
  <c r="E59" i="22"/>
  <c r="F59" i="22"/>
  <c r="A59" i="22"/>
  <c r="B59" i="22"/>
  <c r="D25" i="29"/>
  <c r="E14" i="29"/>
  <c r="B14" i="29"/>
  <c r="A2" i="75"/>
  <c r="A3" i="75"/>
  <c r="B1" i="75"/>
  <c r="A4" i="75"/>
  <c r="C1" i="75"/>
  <c r="A7" i="75"/>
  <c r="D1" i="75"/>
  <c r="E1" i="75"/>
  <c r="F1" i="75"/>
  <c r="G1" i="75"/>
  <c r="H1" i="75"/>
  <c r="I1" i="75"/>
  <c r="J1" i="75"/>
  <c r="A10" i="75"/>
  <c r="A13" i="75"/>
  <c r="A16" i="75"/>
  <c r="A19" i="75"/>
  <c r="A22" i="75"/>
  <c r="A25" i="75"/>
  <c r="A28" i="75"/>
  <c r="L25" i="75"/>
  <c r="M25" i="75"/>
  <c r="K25" i="75"/>
  <c r="L28" i="75"/>
  <c r="M28" i="75"/>
  <c r="K28" i="75"/>
  <c r="L22" i="75"/>
  <c r="M22" i="75"/>
  <c r="K22" i="75"/>
  <c r="L13" i="75"/>
  <c r="M13" i="75"/>
  <c r="K13" i="75"/>
  <c r="L19" i="75"/>
  <c r="M19" i="75"/>
  <c r="K19" i="75"/>
  <c r="L16" i="75"/>
  <c r="M16" i="75"/>
  <c r="K16" i="75"/>
  <c r="L7" i="75"/>
  <c r="M7" i="75"/>
  <c r="K7" i="75"/>
  <c r="L4" i="75"/>
  <c r="M4" i="75"/>
  <c r="K4" i="75"/>
  <c r="L10" i="75"/>
  <c r="M10" i="75"/>
  <c r="K10" i="75"/>
  <c r="O19" i="75"/>
  <c r="O22" i="75"/>
  <c r="G58" i="22"/>
  <c r="O7" i="75"/>
  <c r="O10" i="75"/>
  <c r="G54" i="22"/>
  <c r="O13" i="75"/>
  <c r="O16" i="75"/>
  <c r="G56" i="22"/>
  <c r="A2" i="70"/>
  <c r="A3" i="70"/>
  <c r="B1" i="70"/>
  <c r="A4" i="70"/>
  <c r="C1" i="70"/>
  <c r="A7" i="70"/>
  <c r="D1" i="70"/>
  <c r="A10" i="70"/>
  <c r="E1" i="70"/>
  <c r="A13" i="70"/>
  <c r="F1" i="70"/>
  <c r="A16" i="70"/>
  <c r="G1" i="70"/>
  <c r="H1" i="70"/>
  <c r="I1" i="70"/>
  <c r="J1" i="70"/>
  <c r="A19" i="70"/>
  <c r="A22" i="70"/>
  <c r="A25" i="70"/>
  <c r="A28" i="70"/>
  <c r="L19" i="70"/>
  <c r="M19" i="70"/>
  <c r="K19" i="70"/>
  <c r="L16" i="70"/>
  <c r="M16" i="70"/>
  <c r="K16" i="70"/>
  <c r="L22" i="70"/>
  <c r="M22" i="70"/>
  <c r="K22" i="70"/>
  <c r="L13" i="70"/>
  <c r="M13" i="70"/>
  <c r="K13" i="70"/>
  <c r="L7" i="70"/>
  <c r="M7" i="70"/>
  <c r="K7" i="70"/>
  <c r="L25" i="70"/>
  <c r="M25" i="70"/>
  <c r="K25" i="70"/>
  <c r="L4" i="70"/>
  <c r="M4" i="70"/>
  <c r="K4" i="70"/>
  <c r="L10" i="70"/>
  <c r="M10" i="70"/>
  <c r="K10" i="70"/>
  <c r="O22" i="70"/>
  <c r="G43" i="22"/>
  <c r="A2" i="69"/>
  <c r="A3" i="69"/>
  <c r="B1" i="69"/>
  <c r="A4" i="69"/>
  <c r="C1" i="69"/>
  <c r="A7" i="69"/>
  <c r="D1" i="69"/>
  <c r="A10" i="69"/>
  <c r="E1" i="69"/>
  <c r="A13" i="69"/>
  <c r="F1" i="69"/>
  <c r="A16" i="69"/>
  <c r="G1" i="69"/>
  <c r="H1" i="69"/>
  <c r="I1" i="69"/>
  <c r="J1" i="69"/>
  <c r="A19" i="69"/>
  <c r="A22" i="69"/>
  <c r="A25" i="69"/>
  <c r="A28" i="69"/>
  <c r="L25" i="69"/>
  <c r="M25" i="69"/>
  <c r="K25" i="69"/>
  <c r="L28" i="69"/>
  <c r="M28" i="69"/>
  <c r="K28" i="69"/>
  <c r="L10" i="69"/>
  <c r="M10" i="69"/>
  <c r="K10" i="69"/>
  <c r="L22" i="69"/>
  <c r="M22" i="69"/>
  <c r="K22" i="69"/>
  <c r="L7" i="69"/>
  <c r="M7" i="69"/>
  <c r="K7" i="69"/>
  <c r="L19" i="69"/>
  <c r="M19" i="69"/>
  <c r="K19" i="69"/>
  <c r="L13" i="69"/>
  <c r="M13" i="69"/>
  <c r="K13" i="69"/>
  <c r="L4" i="69"/>
  <c r="M4" i="69"/>
  <c r="K4" i="69"/>
  <c r="L16" i="69"/>
  <c r="M16" i="69"/>
  <c r="K16" i="69"/>
  <c r="O19" i="69"/>
  <c r="G33" i="22"/>
  <c r="G53" i="22"/>
  <c r="A2" i="66"/>
  <c r="A3" i="66"/>
  <c r="B1" i="66"/>
  <c r="A4" i="66"/>
  <c r="C1" i="66"/>
  <c r="A7" i="66"/>
  <c r="L28" i="66"/>
  <c r="M28" i="66"/>
  <c r="K28" i="66"/>
  <c r="L7" i="66"/>
  <c r="M7" i="66"/>
  <c r="K7" i="66"/>
  <c r="L4" i="66"/>
  <c r="M4" i="66"/>
  <c r="K4" i="66"/>
  <c r="L10" i="66"/>
  <c r="M10" i="66"/>
  <c r="K10" i="66"/>
  <c r="L13" i="66"/>
  <c r="M13" i="66"/>
  <c r="K13" i="66"/>
  <c r="L16" i="66"/>
  <c r="M16" i="66"/>
  <c r="K16" i="66"/>
  <c r="L19" i="66"/>
  <c r="M19" i="66"/>
  <c r="K19" i="66"/>
  <c r="L22" i="66"/>
  <c r="M22" i="66"/>
  <c r="K22" i="66"/>
  <c r="L25" i="66"/>
  <c r="M25" i="66"/>
  <c r="K25" i="66"/>
  <c r="O7" i="66"/>
  <c r="O4" i="66"/>
  <c r="G2" i="22"/>
  <c r="D1" i="66"/>
  <c r="A10" i="66"/>
  <c r="O10" i="66"/>
  <c r="G3" i="22"/>
  <c r="E1" i="66"/>
  <c r="A13" i="66"/>
  <c r="O13" i="66"/>
  <c r="G5" i="22"/>
  <c r="F1" i="66"/>
  <c r="A16" i="66"/>
  <c r="O16" i="66"/>
  <c r="G6" i="22"/>
  <c r="G1" i="66"/>
  <c r="A19" i="66"/>
  <c r="O19" i="66"/>
  <c r="A2" i="67"/>
  <c r="A3" i="67"/>
  <c r="B1" i="67"/>
  <c r="A4" i="67"/>
  <c r="C1" i="67"/>
  <c r="A7" i="67"/>
  <c r="D1" i="67"/>
  <c r="A10" i="67"/>
  <c r="E1" i="67"/>
  <c r="A13" i="67"/>
  <c r="F1" i="67"/>
  <c r="A16" i="67"/>
  <c r="G1" i="67"/>
  <c r="H1" i="67"/>
  <c r="I1" i="67"/>
  <c r="J1" i="67"/>
  <c r="A19" i="67"/>
  <c r="A22" i="67"/>
  <c r="A25" i="67"/>
  <c r="A28" i="67"/>
  <c r="L28" i="67"/>
  <c r="M28" i="67"/>
  <c r="K28" i="67"/>
  <c r="L7" i="67"/>
  <c r="M7" i="67"/>
  <c r="K7" i="67"/>
  <c r="L13" i="67"/>
  <c r="M13" i="67"/>
  <c r="K13" i="67"/>
  <c r="L25" i="67"/>
  <c r="M25" i="67"/>
  <c r="K25" i="67"/>
  <c r="L22" i="67"/>
  <c r="M22" i="67"/>
  <c r="K22" i="67"/>
  <c r="L4" i="67"/>
  <c r="M4" i="67"/>
  <c r="K4" i="67"/>
  <c r="L19" i="67"/>
  <c r="M19" i="67"/>
  <c r="K19" i="67"/>
  <c r="L10" i="67"/>
  <c r="M10" i="67"/>
  <c r="K10" i="67"/>
  <c r="O16" i="67"/>
  <c r="G15" i="22"/>
  <c r="H1" i="66"/>
  <c r="A22" i="66"/>
  <c r="O22" i="66"/>
  <c r="I1" i="66"/>
  <c r="A25" i="66"/>
  <c r="J1" i="66"/>
  <c r="A28" i="66"/>
  <c r="G7" i="22"/>
  <c r="O25" i="66"/>
  <c r="G9" i="22"/>
  <c r="G4" i="22"/>
  <c r="O10" i="67"/>
  <c r="G13" i="22"/>
  <c r="O13" i="67"/>
  <c r="G14" i="22"/>
  <c r="A2" i="73"/>
  <c r="A3" i="73"/>
  <c r="B1" i="73"/>
  <c r="A4" i="73"/>
  <c r="C1" i="73"/>
  <c r="A7" i="73"/>
  <c r="D1" i="73"/>
  <c r="A10" i="73"/>
  <c r="E1" i="73"/>
  <c r="A13" i="73"/>
  <c r="F1" i="73"/>
  <c r="A16" i="73"/>
  <c r="G1" i="73"/>
  <c r="A19" i="73"/>
  <c r="L4" i="73"/>
  <c r="M4" i="73"/>
  <c r="K4" i="73"/>
  <c r="L22" i="73"/>
  <c r="M22" i="73"/>
  <c r="K22" i="73"/>
  <c r="L10" i="73"/>
  <c r="M10" i="73"/>
  <c r="K10" i="73"/>
  <c r="L25" i="73"/>
  <c r="M25" i="73"/>
  <c r="K25" i="73"/>
  <c r="L7" i="73"/>
  <c r="M7" i="73"/>
  <c r="K7" i="73"/>
  <c r="L16" i="73"/>
  <c r="M16" i="73"/>
  <c r="K16" i="73"/>
  <c r="L13" i="73"/>
  <c r="M13" i="73"/>
  <c r="K13" i="73"/>
  <c r="L28" i="73"/>
  <c r="M28" i="73"/>
  <c r="K28" i="73"/>
  <c r="L19" i="73"/>
  <c r="M19" i="73"/>
  <c r="K19" i="73"/>
  <c r="O16" i="73"/>
  <c r="G23" i="22"/>
  <c r="O19" i="67"/>
  <c r="G16" i="22"/>
  <c r="H1" i="73"/>
  <c r="I1" i="73"/>
  <c r="J1" i="73"/>
  <c r="A22" i="73"/>
  <c r="A25" i="73"/>
  <c r="A28" i="73"/>
  <c r="O22" i="73"/>
  <c r="G25" i="22"/>
  <c r="O25" i="67"/>
  <c r="G18" i="22"/>
  <c r="O28" i="66"/>
  <c r="G10" i="22"/>
  <c r="O4" i="67"/>
  <c r="G11" i="22"/>
  <c r="O7" i="73"/>
  <c r="G20" i="22"/>
  <c r="O7" i="67"/>
  <c r="G12" i="22"/>
  <c r="O10" i="73"/>
  <c r="G21" i="22"/>
  <c r="O22" i="67"/>
  <c r="G17" i="22"/>
  <c r="O19" i="73"/>
  <c r="G24" i="22"/>
  <c r="O28" i="73"/>
  <c r="G27" i="22"/>
  <c r="O4" i="69"/>
  <c r="O7" i="69"/>
  <c r="G29" i="22"/>
  <c r="O10" i="69"/>
  <c r="O4" i="70"/>
  <c r="G37" i="22"/>
  <c r="O13" i="69"/>
  <c r="G30" i="22"/>
  <c r="O16" i="69"/>
  <c r="O13" i="73"/>
  <c r="G22" i="22"/>
  <c r="O22" i="69"/>
  <c r="G34" i="22"/>
  <c r="O25" i="69"/>
  <c r="G35" i="22"/>
  <c r="O25" i="73"/>
  <c r="G26" i="22"/>
  <c r="L28" i="70"/>
  <c r="M28" i="70"/>
  <c r="K28" i="70"/>
  <c r="G28" i="22"/>
  <c r="O7" i="70"/>
  <c r="G38" i="22"/>
  <c r="O10" i="70"/>
  <c r="G39" i="22"/>
  <c r="O13" i="70"/>
  <c r="G40" i="22"/>
  <c r="O16" i="70"/>
  <c r="G32" i="22"/>
  <c r="O19" i="70"/>
  <c r="A2" i="74"/>
  <c r="A3" i="74"/>
  <c r="B1" i="74"/>
  <c r="A4" i="74"/>
  <c r="C1" i="74"/>
  <c r="A7" i="74"/>
  <c r="D1" i="74"/>
  <c r="A10" i="74"/>
  <c r="E1" i="74"/>
  <c r="A13" i="74"/>
  <c r="F1" i="74"/>
  <c r="A16" i="74"/>
  <c r="G1" i="74"/>
  <c r="A19" i="74"/>
  <c r="H1" i="74"/>
  <c r="A22" i="74"/>
  <c r="I1" i="74"/>
  <c r="A25" i="74"/>
  <c r="L25" i="74"/>
  <c r="M25" i="74"/>
  <c r="K25" i="74"/>
  <c r="L4" i="74"/>
  <c r="M4" i="74"/>
  <c r="K4" i="74"/>
  <c r="L22" i="74"/>
  <c r="M22" i="74"/>
  <c r="K22" i="74"/>
  <c r="L16" i="74"/>
  <c r="M16" i="74"/>
  <c r="K16" i="74"/>
  <c r="L7" i="74"/>
  <c r="M7" i="74"/>
  <c r="K7" i="74"/>
  <c r="L19" i="74"/>
  <c r="M19" i="74"/>
  <c r="K19" i="74"/>
  <c r="L13" i="74"/>
  <c r="M13" i="74"/>
  <c r="K13" i="74"/>
  <c r="O22" i="74"/>
  <c r="G51" i="22"/>
  <c r="O25" i="70"/>
  <c r="G44" i="22"/>
  <c r="J1" i="74"/>
  <c r="A28" i="74"/>
  <c r="L28" i="74"/>
  <c r="M28" i="74"/>
  <c r="K28" i="74"/>
  <c r="O4" i="74"/>
  <c r="G45" i="22"/>
  <c r="O7" i="74"/>
  <c r="O10" i="74"/>
  <c r="G47" i="22"/>
  <c r="O13" i="74"/>
  <c r="G41" i="22"/>
  <c r="O16" i="74"/>
  <c r="G49" i="22"/>
  <c r="O19" i="74"/>
  <c r="G42" i="22"/>
  <c r="O25" i="74"/>
  <c r="O25" i="75"/>
  <c r="G59" i="22"/>
  <c r="O4" i="75"/>
  <c r="G52" i="22"/>
  <c r="G46" i="22"/>
  <c r="G55" i="22"/>
  <c r="G48" i="22"/>
  <c r="G57" i="22"/>
  <c r="G50" i="22"/>
  <c r="O28" i="69"/>
  <c r="G36" i="22"/>
  <c r="O4" i="73"/>
  <c r="G19" i="22"/>
  <c r="G31" i="22"/>
  <c r="G8" i="22"/>
  <c r="N28" i="75"/>
  <c r="O30" i="75"/>
  <c r="O28" i="75"/>
  <c r="N25" i="75"/>
  <c r="O27" i="75"/>
  <c r="N22" i="75"/>
  <c r="O24" i="75"/>
  <c r="N19" i="75"/>
  <c r="O21" i="75"/>
  <c r="N16" i="75"/>
  <c r="O18" i="75"/>
  <c r="N13" i="75"/>
  <c r="O15" i="75"/>
  <c r="N10" i="75"/>
  <c r="O12" i="75"/>
  <c r="N7" i="75"/>
  <c r="O9" i="75"/>
  <c r="N4" i="75"/>
  <c r="O6" i="75"/>
  <c r="N28" i="74"/>
  <c r="O30" i="74"/>
  <c r="L10" i="74"/>
  <c r="M10" i="74"/>
  <c r="K10" i="74"/>
  <c r="O28" i="74"/>
  <c r="N25" i="74"/>
  <c r="O27" i="74"/>
  <c r="N22" i="74"/>
  <c r="O24" i="74"/>
  <c r="N19" i="74"/>
  <c r="O21" i="74"/>
  <c r="N16" i="74"/>
  <c r="O18" i="74"/>
  <c r="N13" i="74"/>
  <c r="O15" i="74"/>
  <c r="N10" i="74"/>
  <c r="O12" i="74"/>
  <c r="N7" i="74"/>
  <c r="O9" i="74"/>
  <c r="N4" i="74"/>
  <c r="O6" i="74"/>
  <c r="N28" i="73"/>
  <c r="O30" i="73"/>
  <c r="N25" i="73"/>
  <c r="O27" i="73"/>
  <c r="N22" i="73"/>
  <c r="O24" i="73"/>
  <c r="N19" i="73"/>
  <c r="O21" i="73"/>
  <c r="N16" i="73"/>
  <c r="O18" i="73"/>
  <c r="N13" i="73"/>
  <c r="O15" i="73"/>
  <c r="N10" i="73"/>
  <c r="O12" i="73"/>
  <c r="N7" i="73"/>
  <c r="O9" i="73"/>
  <c r="N4" i="73"/>
  <c r="O6" i="73"/>
  <c r="D18" i="29"/>
  <c r="D19" i="29"/>
  <c r="D20" i="29"/>
  <c r="D21" i="29"/>
  <c r="D22" i="29"/>
  <c r="D23" i="29"/>
  <c r="D24" i="29"/>
  <c r="D14" i="29"/>
  <c r="L16" i="67"/>
  <c r="M16" i="67"/>
  <c r="K16" i="67"/>
  <c r="B25" i="29"/>
  <c r="N28" i="70"/>
  <c r="O30" i="70"/>
  <c r="N25" i="70"/>
  <c r="N22" i="70"/>
  <c r="N19" i="70"/>
  <c r="N16" i="70"/>
  <c r="O18" i="70"/>
  <c r="N13" i="70"/>
  <c r="N10" i="70"/>
  <c r="N7" i="70"/>
  <c r="N4" i="70"/>
  <c r="O6" i="70"/>
  <c r="N28" i="69"/>
  <c r="N25" i="69"/>
  <c r="N22" i="69"/>
  <c r="O24" i="69"/>
  <c r="N19" i="69"/>
  <c r="N16" i="69"/>
  <c r="N13" i="69"/>
  <c r="N10" i="69"/>
  <c r="N7" i="69"/>
  <c r="N4" i="69"/>
  <c r="O24" i="70"/>
  <c r="O27" i="70"/>
  <c r="O21" i="70"/>
  <c r="O12" i="70"/>
  <c r="O15" i="70"/>
  <c r="O9" i="70"/>
  <c r="O28" i="70"/>
  <c r="O15" i="69"/>
  <c r="O21" i="69"/>
  <c r="O6" i="69"/>
  <c r="O27" i="69"/>
  <c r="O30" i="69"/>
  <c r="O9" i="69"/>
  <c r="O18" i="69"/>
  <c r="O12" i="69"/>
  <c r="N25" i="67"/>
  <c r="N28" i="67"/>
  <c r="N4" i="67"/>
  <c r="N7" i="67"/>
  <c r="N10" i="67"/>
  <c r="N13" i="67"/>
  <c r="N16" i="67"/>
  <c r="N19" i="67"/>
  <c r="N22" i="67"/>
  <c r="N25" i="66"/>
  <c r="N28" i="66"/>
  <c r="N7" i="66"/>
  <c r="N4" i="66"/>
  <c r="N10" i="66"/>
  <c r="N13" i="66"/>
  <c r="N16" i="66"/>
  <c r="N19" i="66"/>
  <c r="N22" i="66"/>
  <c r="O24" i="67"/>
  <c r="O21" i="67"/>
  <c r="O18" i="67"/>
  <c r="O15" i="67"/>
  <c r="O12" i="67"/>
  <c r="O9" i="67"/>
  <c r="O6" i="67"/>
  <c r="O24" i="66"/>
  <c r="O21" i="66"/>
  <c r="O18" i="66"/>
  <c r="O15" i="66"/>
  <c r="O12" i="66"/>
  <c r="O9" i="66"/>
  <c r="O6" i="66"/>
  <c r="L28" i="65"/>
  <c r="M28" i="65"/>
  <c r="N28" i="65"/>
  <c r="K28" i="65"/>
  <c r="O30" i="65"/>
  <c r="L4" i="65"/>
  <c r="M4" i="65"/>
  <c r="N4" i="65"/>
  <c r="K4" i="65"/>
  <c r="L7" i="65"/>
  <c r="M7" i="65"/>
  <c r="N7" i="65"/>
  <c r="K7" i="65"/>
  <c r="L10" i="65"/>
  <c r="M10" i="65"/>
  <c r="N10" i="65"/>
  <c r="K10" i="65"/>
  <c r="L13" i="65"/>
  <c r="M13" i="65"/>
  <c r="N13" i="65"/>
  <c r="K13" i="65"/>
  <c r="L16" i="65"/>
  <c r="M16" i="65"/>
  <c r="N16" i="65"/>
  <c r="K16" i="65"/>
  <c r="L19" i="65"/>
  <c r="M19" i="65"/>
  <c r="N19" i="65"/>
  <c r="K19" i="65"/>
  <c r="L22" i="65"/>
  <c r="M22" i="65"/>
  <c r="N22" i="65"/>
  <c r="K22" i="65"/>
  <c r="L25" i="65"/>
  <c r="M25" i="65"/>
  <c r="N25" i="65"/>
  <c r="K25" i="65"/>
  <c r="O28" i="65"/>
  <c r="A2" i="65"/>
  <c r="O27" i="65"/>
  <c r="O25" i="65"/>
  <c r="O24" i="65"/>
  <c r="O22" i="65"/>
  <c r="O21" i="65"/>
  <c r="O19" i="65"/>
  <c r="O18" i="65"/>
  <c r="O16" i="65"/>
  <c r="O15" i="65"/>
  <c r="O13" i="65"/>
  <c r="O12" i="65"/>
  <c r="O10" i="65"/>
  <c r="O9" i="65"/>
  <c r="O7" i="65"/>
  <c r="O6" i="65"/>
  <c r="O4" i="65"/>
  <c r="L7" i="34"/>
  <c r="M7" i="34"/>
  <c r="N7" i="34"/>
  <c r="K7" i="34"/>
  <c r="L10" i="34"/>
  <c r="M10" i="34"/>
  <c r="N10" i="34"/>
  <c r="K10" i="34"/>
  <c r="L13" i="34"/>
  <c r="M13" i="34"/>
  <c r="N13" i="34"/>
  <c r="K13" i="34"/>
  <c r="L16" i="34"/>
  <c r="M16" i="34"/>
  <c r="N16" i="34"/>
  <c r="K16" i="34"/>
  <c r="L19" i="34"/>
  <c r="M19" i="34"/>
  <c r="N19" i="34"/>
  <c r="K19" i="34"/>
  <c r="L22" i="34"/>
  <c r="M22" i="34"/>
  <c r="N22" i="34"/>
  <c r="K22" i="34"/>
  <c r="L4" i="34"/>
  <c r="M4" i="34"/>
  <c r="N4" i="34"/>
  <c r="K4" i="34"/>
  <c r="L25" i="34"/>
  <c r="M25" i="34"/>
  <c r="N25" i="34"/>
  <c r="K25" i="34"/>
  <c r="L28" i="34"/>
  <c r="M28" i="34"/>
  <c r="N28" i="34"/>
  <c r="K28" i="34"/>
  <c r="O22" i="34"/>
  <c r="A2" i="34"/>
  <c r="O10" i="34"/>
  <c r="O4" i="34"/>
  <c r="O25" i="34"/>
  <c r="O19" i="34"/>
  <c r="O13" i="34"/>
  <c r="O7" i="34"/>
  <c r="O28" i="34"/>
  <c r="O16" i="34"/>
  <c r="O30" i="67"/>
  <c r="O28" i="67"/>
  <c r="B6" i="29"/>
  <c r="A3" i="65"/>
  <c r="O27" i="66"/>
  <c r="O27" i="67"/>
  <c r="A3" i="34"/>
  <c r="O30" i="66"/>
  <c r="B7" i="29"/>
  <c r="B9" i="29"/>
  <c r="B8" i="29"/>
  <c r="B10" i="29"/>
  <c r="C7" i="29"/>
  <c r="D6" i="29"/>
  <c r="D7" i="29"/>
  <c r="E6" i="29"/>
  <c r="E7" i="29"/>
  <c r="E8" i="29"/>
  <c r="C18" i="29"/>
  <c r="C19" i="29"/>
  <c r="C6" i="29"/>
  <c r="C20" i="29"/>
  <c r="C21" i="29"/>
  <c r="C24" i="29"/>
  <c r="C22" i="29"/>
  <c r="B20" i="29"/>
  <c r="B22" i="29"/>
  <c r="E9" i="29"/>
  <c r="E10" i="29"/>
  <c r="E12" i="29"/>
  <c r="E11" i="29"/>
  <c r="D9" i="29"/>
  <c r="D10" i="29"/>
  <c r="D12" i="29"/>
  <c r="D11" i="29"/>
  <c r="D13" i="29"/>
  <c r="C8" i="29"/>
  <c r="C9" i="29"/>
  <c r="C10" i="29"/>
  <c r="C11" i="29"/>
  <c r="C13" i="29"/>
  <c r="D8" i="29"/>
  <c r="C12" i="29"/>
  <c r="E13" i="29"/>
  <c r="C23" i="29"/>
  <c r="B18" i="29"/>
  <c r="B13" i="29"/>
  <c r="B21" i="29"/>
  <c r="B24" i="29"/>
  <c r="B19" i="29"/>
  <c r="B23" i="29"/>
  <c r="B12" i="29"/>
  <c r="J1" i="65"/>
  <c r="A28" i="65"/>
  <c r="B11" i="29"/>
  <c r="J1" i="34"/>
  <c r="A28" i="34"/>
  <c r="B1" i="34"/>
  <c r="A4" i="34"/>
  <c r="I1" i="34"/>
  <c r="A25" i="34"/>
  <c r="H1" i="34"/>
  <c r="A22" i="34"/>
  <c r="H1" i="65"/>
  <c r="A22" i="65"/>
  <c r="E1" i="65"/>
  <c r="A13" i="65"/>
  <c r="G1" i="34"/>
  <c r="A19" i="34"/>
  <c r="F1" i="65"/>
  <c r="A16" i="65"/>
  <c r="F1" i="34"/>
  <c r="A16" i="34"/>
  <c r="B1" i="65"/>
  <c r="A4" i="65"/>
  <c r="I1" i="65"/>
  <c r="A25" i="65"/>
  <c r="E1" i="34"/>
  <c r="A13" i="34"/>
  <c r="D1" i="65"/>
  <c r="A10" i="65"/>
  <c r="C1" i="65"/>
  <c r="A7" i="65"/>
  <c r="C1" i="34"/>
  <c r="A7" i="34"/>
  <c r="G1" i="65"/>
  <c r="A19" i="65"/>
  <c r="D1" i="34"/>
  <c r="A10" i="34"/>
</calcChain>
</file>

<file path=xl/comments1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2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3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4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5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6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7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8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sharedStrings.xml><?xml version="1.0" encoding="utf-8"?>
<sst xmlns="http://schemas.openxmlformats.org/spreadsheetml/2006/main" count="498" uniqueCount="102">
  <si>
    <t>A LIGA</t>
  </si>
  <si>
    <t>B LIGA</t>
  </si>
  <si>
    <t>D LIGA</t>
  </si>
  <si>
    <t>C LIGA</t>
  </si>
  <si>
    <t>E LIGA</t>
  </si>
  <si>
    <t>F LIGA</t>
  </si>
  <si>
    <t>T. Szabó Gábor</t>
  </si>
  <si>
    <t>helyezés</t>
  </si>
  <si>
    <t>Németh Szabolcs</t>
  </si>
  <si>
    <t>Katona Mátyás</t>
  </si>
  <si>
    <t>Takács Zsolt</t>
  </si>
  <si>
    <t>Balikó Tamás</t>
  </si>
  <si>
    <t>Hovanyecz András</t>
  </si>
  <si>
    <t>Lipcsei Árpád</t>
  </si>
  <si>
    <t>Gál Péter</t>
  </si>
  <si>
    <t>Nemes Márton</t>
  </si>
  <si>
    <t>Csoport</t>
  </si>
  <si>
    <t>A</t>
  </si>
  <si>
    <t>B</t>
  </si>
  <si>
    <t>Szalántzy Kolos</t>
  </si>
  <si>
    <t>C</t>
  </si>
  <si>
    <t>D</t>
  </si>
  <si>
    <t>Hegedűs Ferenc</t>
  </si>
  <si>
    <t>E</t>
  </si>
  <si>
    <t>F</t>
  </si>
  <si>
    <t>összpont-szám</t>
  </si>
  <si>
    <t>Vibostyok Sándor</t>
  </si>
  <si>
    <t>Sorsz.</t>
  </si>
  <si>
    <t>JÁTÉKOSOK</t>
  </si>
  <si>
    <t>Csörgő Norbert</t>
  </si>
  <si>
    <t>Svendor Emil</t>
  </si>
  <si>
    <t>Theisz János</t>
  </si>
  <si>
    <t>Név</t>
  </si>
  <si>
    <t>Keszei Zsolt</t>
  </si>
  <si>
    <t>Soós Gábor</t>
  </si>
  <si>
    <t>Attovics Zoltán</t>
  </si>
  <si>
    <t>Tóth Balázs</t>
  </si>
  <si>
    <t>Nyert
szett</t>
  </si>
  <si>
    <t>Győze-lem</t>
  </si>
  <si>
    <t>3/2</t>
  </si>
  <si>
    <t>2/3</t>
  </si>
  <si>
    <t>Vesztett szett</t>
  </si>
  <si>
    <t>Kincses Bence</t>
  </si>
  <si>
    <t>Varga Balázs</t>
  </si>
  <si>
    <t>Kovács Balázs</t>
  </si>
  <si>
    <t>Dávid Viktor</t>
  </si>
  <si>
    <t>Tibor Z. Petényi</t>
  </si>
  <si>
    <t>Őrhidi Mátyás</t>
  </si>
  <si>
    <t>Drozsnyik Dávid</t>
  </si>
  <si>
    <t>Sárközy Dezső</t>
  </si>
  <si>
    <t>Pásztor Roland</t>
  </si>
  <si>
    <t>Erdei Gábor</t>
  </si>
  <si>
    <t>5/0</t>
  </si>
  <si>
    <t>0/5</t>
  </si>
  <si>
    <t>5/-</t>
  </si>
  <si>
    <t>-/5</t>
  </si>
  <si>
    <t>4/1</t>
  </si>
  <si>
    <t>1/4</t>
  </si>
  <si>
    <t>Csop.</t>
  </si>
  <si>
    <t>Horkay Máté</t>
  </si>
  <si>
    <t>Degre András</t>
  </si>
  <si>
    <t>Herédi Zsolt</t>
  </si>
  <si>
    <t>S.sz.</t>
  </si>
  <si>
    <t>Cs.</t>
  </si>
  <si>
    <t>Hely</t>
  </si>
  <si>
    <t>Kiszállt</t>
  </si>
  <si>
    <t>Puskás Péter</t>
  </si>
  <si>
    <t>Hartmann Csaba</t>
  </si>
  <si>
    <t>Dörnyei István</t>
  </si>
  <si>
    <t>Szöllösi Imre</t>
  </si>
  <si>
    <t>Potoczky András</t>
  </si>
  <si>
    <t>Farkas Zoltán</t>
  </si>
  <si>
    <r>
      <t xml:space="preserve">helyezés
</t>
    </r>
    <r>
      <rPr>
        <i/>
        <sz val="8"/>
        <color indexed="8"/>
        <rFont val="Calibri"/>
        <family val="2"/>
        <charset val="238"/>
      </rPr>
      <t>(hatékonyság)</t>
    </r>
  </si>
  <si>
    <t>B48</t>
  </si>
  <si>
    <t>Neszveda Gábor</t>
  </si>
  <si>
    <t>Zeke Katalin</t>
  </si>
  <si>
    <t>Mike Zoltán</t>
  </si>
  <si>
    <t>Sívó Zsolt</t>
  </si>
  <si>
    <t>Jakab Zoltán</t>
  </si>
  <si>
    <t>Németh Balázs</t>
  </si>
  <si>
    <t>Trevor Kalinovsky</t>
  </si>
  <si>
    <t>Csomor Edina</t>
  </si>
  <si>
    <t>Richter Pál</t>
  </si>
  <si>
    <t>C54</t>
  </si>
  <si>
    <t>G</t>
  </si>
  <si>
    <t>G LIGA</t>
  </si>
  <si>
    <t>Nagy Zsolt</t>
  </si>
  <si>
    <t>Háda Szabolcs</t>
  </si>
  <si>
    <t>Tóth András</t>
  </si>
  <si>
    <t>Héjja Luca</t>
  </si>
  <si>
    <t>Szabó István</t>
  </si>
  <si>
    <t>BUDAPEST SQUASH LIGA 55. KÖR</t>
  </si>
  <si>
    <t>INDULÁS: 2019. január 7.</t>
  </si>
  <si>
    <t>BEFEJEZÉS: 2019. március 3.</t>
  </si>
  <si>
    <t>55_F</t>
  </si>
  <si>
    <t>Nagy Dániel</t>
  </si>
  <si>
    <t>Soós István</t>
  </si>
  <si>
    <t>Páldeák Áron</t>
  </si>
  <si>
    <t>Bodnár Sándor</t>
  </si>
  <si>
    <t>Frischmann Bálint</t>
  </si>
  <si>
    <t>Pangert Roland</t>
  </si>
  <si>
    <t>Potoczky András kiszállt!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</si>
</sst>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9"/>
      <color indexed="81"/>
      <name val="Segoe U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0" xfId="0" applyFont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0" fillId="0" borderId="0" xfId="0" applyNumberFormat="1"/>
    <xf numFmtId="0" fontId="1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/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left" vertical="center"/>
      <protection locked="0"/>
    </xf>
    <xf numFmtId="9" fontId="17" fillId="3" borderId="7" xfId="2" applyNumberFormat="1" applyFont="1" applyFill="1" applyBorder="1" applyAlignment="1">
      <alignment horizontal="center" vertical="center"/>
    </xf>
    <xf numFmtId="0" fontId="14" fillId="0" borderId="0" xfId="1" quotePrefix="1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al 2" xfId="1"/>
    <cellStyle name="Százalék 2" xfId="2"/>
  </cellStyles>
  <dxfs count="20"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992</xdr:rowOff>
    </xdr:from>
    <xdr:ext cx="9105898" cy="6589496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5275" y="-189508"/>
          <a:ext cx="9105898" cy="6589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BUDAPEST SQUASH LIGA </a:t>
          </a: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VERSENYKIÍRÁS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55. forduló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liga célja: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Élénkíteni a squash életet és elősegíteni a squash partnerkeresést a City Squash Clubban. Folyamatos versenyzési lehetőség „profi” és amatőr játékosoknak egyaránt.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Nevezés a csatlakozóknak: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Személyesen vagy e-mailben (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squashtech@t-online.hu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 A nevezési díj befizetésével (1000.-Ft/fő) válik érvényessé a nevezés. Minden új nevező Oliver gripet kap ajándékba. (1022 Budapest, Marczibányi tér 13.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verseny fordulójának kezdete: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2019. január 7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befejezés: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2019. március</a:t>
          </a:r>
          <a:r>
            <a:rPr lang="hu-HU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Kategóriák: Női és Férfi, korosztálytól független. Nők indulhatnak a férfi kategóriában is.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Lebonyolítás: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1. fordulóra érkezett nevezések alapján mindenkit besoroltunk egy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-9 fős ligába. (A,B,C,D  stb.). A ligán belül körmérkőzést játszanak a csoporttagok. A csoportok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1-2.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helyezettjei automatikusan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feljutnak az erősebb csoportba, az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utolsó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két (esetenként</a:t>
          </a:r>
          <a:r>
            <a:rPr lang="hu-HU" sz="12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három)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 kiesik a gyengébbe. 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(Azok a játékosok, akik nem játszanak le egy mérkőzést sem, de sérülést</a:t>
          </a:r>
          <a:r>
            <a:rPr lang="hu-HU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nem jelentettek, a következő fordulóból automatikusan törlésre kerülnek.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Nyolc héten keresztül tart a körmérkőzéses szakasz, tehát átlagosan hetente egy mérkőzést kell lejátszani. A mérkőzéseket és annak időpontját a játékosok szervezik. Vita esetén a rendezőség dönt. Ezek után minden kezdődik elölről az új csoportokkal. Az eredményeket a klubban kérhető jegyzőkönyvbe kell beírni és a recepción leadni. Bár átlagosan hetente egy mérkőzést kell lejátszani a City Squash Clubban, ettől el lehet térni, tehát van lehetőség egy hét alatt több mérkőzés lejátszására is. Az ellenfelek elérhetőségét minden nevező e-mailben megkapja. A számolás a WSF szabályai szerint, minden labdamenet pontot ér és 11 pontig tart egy szett. 10-10 után két pont különbséggel lehet nyerni.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 mérkőzés öt lejátszott szettből áll.</a:t>
          </a:r>
          <a:r>
            <a:rPr lang="hu-HU" sz="1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rendezőség sem pályát, sem bírót, sem labdát nem biztosít! A mérkőzéseket a City Squash Clubban kell lejátszani! Az eredményeket hetente frissítjük a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honlapon.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Díjazás: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csoport győzteseket jutalmazzuk minden körben.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Pontozás: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Győzelemért 5 pont,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vereségért 2/3 szett aránynál 3 pont, 1/4 szett aránynál 2 pont, 0/5 szett aránynál 1 pont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játék nélkül 0 pont jár.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latin typeface="+mn-lt"/>
              <a:ea typeface="+mn-ea"/>
              <a:cs typeface="+mn-cs"/>
            </a:rPr>
            <a:t>Aki visszalép a fordulóból, a már lejátszott meccsei érvényesek maradnak, de a többieknek játék nélkül 5 pont jár. Ha valakivel többszöri próbálkozás ellenére sem sikerül időpontot egyeztetni, akkor a rendezőség egyedi elbírálása alapján is jár az 5 pont játék nélkül. Egyenlő pontszám esetén a megnyert mérkőzések száma, a jobb szett arány, megnyert szettek száma, vagy az egymás elleni eredmény dönt.</a:t>
          </a:r>
        </a:p>
        <a:p>
          <a:pPr algn="just"/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Bővebb információ, jelentkezés: Böhm Gabriella (20/9831-444)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MINDENKIT NAGY SZERETETTEL VÁRUNK!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  <xdr:twoCellAnchor>
    <xdr:from>
      <xdr:col>10</xdr:col>
      <xdr:colOff>133350</xdr:colOff>
      <xdr:row>1</xdr:row>
      <xdr:rowOff>19050</xdr:rowOff>
    </xdr:from>
    <xdr:to>
      <xdr:col>14</xdr:col>
      <xdr:colOff>561975</xdr:colOff>
      <xdr:row>7</xdr:row>
      <xdr:rowOff>104775</xdr:rowOff>
    </xdr:to>
    <xdr:pic>
      <xdr:nvPicPr>
        <xdr:cNvPr id="15986" name="Kép 2">
          <a:extLst>
            <a:ext uri="{FF2B5EF4-FFF2-40B4-BE49-F238E27FC236}">
              <a16:creationId xmlns="" xmlns:a16="http://schemas.microsoft.com/office/drawing/2014/main" id="{00000000-0008-0000-0200-00007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28670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2:O32"/>
  <sheetViews>
    <sheetView workbookViewId="0">
      <selection activeCell="C2" sqref="C2"/>
    </sheetView>
  </sheetViews>
  <sheetFormatPr defaultColWidth="9.140625" defaultRowHeight="15" x14ac:dyDescent="0.25"/>
  <cols>
    <col min="1" max="1" width="3.5703125" style="14" customWidth="1"/>
    <col min="2" max="2" width="24.85546875" style="14" customWidth="1"/>
    <col min="3" max="3" width="23.85546875" style="14" customWidth="1"/>
    <col min="4" max="4" width="24" style="14" customWidth="1"/>
    <col min="5" max="5" width="26" style="14" customWidth="1"/>
    <col min="6" max="6" width="3" style="14" bestFit="1" customWidth="1"/>
    <col min="7" max="8" width="9.140625" style="14"/>
    <col min="9" max="9" width="6" style="14" hidden="1" customWidth="1"/>
    <col min="10" max="16384" width="9.140625" style="14"/>
  </cols>
  <sheetData>
    <row r="2" spans="1:15" ht="26.25" x14ac:dyDescent="0.25">
      <c r="C2" s="15" t="s">
        <v>91</v>
      </c>
    </row>
    <row r="4" spans="1:15" ht="14.45" x14ac:dyDescent="0.3">
      <c r="B4" s="40" t="s">
        <v>0</v>
      </c>
      <c r="C4" s="40" t="s">
        <v>1</v>
      </c>
      <c r="D4" s="40" t="s">
        <v>3</v>
      </c>
      <c r="E4" s="40" t="s">
        <v>2</v>
      </c>
      <c r="I4" s="31" t="s">
        <v>52</v>
      </c>
      <c r="L4" s="18"/>
      <c r="M4" s="18"/>
      <c r="N4" s="18"/>
      <c r="O4" s="18"/>
    </row>
    <row r="5" spans="1:15" x14ac:dyDescent="0.25">
      <c r="B5" s="41" t="s">
        <v>28</v>
      </c>
      <c r="C5" s="41" t="s">
        <v>28</v>
      </c>
      <c r="D5" s="41" t="s">
        <v>28</v>
      </c>
      <c r="E5" s="41" t="s">
        <v>28</v>
      </c>
      <c r="I5" s="31" t="s">
        <v>56</v>
      </c>
      <c r="L5" s="18"/>
      <c r="M5" s="18"/>
      <c r="N5" s="18"/>
      <c r="O5" s="18"/>
    </row>
    <row r="6" spans="1:15" ht="14.45" x14ac:dyDescent="0.3">
      <c r="A6" s="14">
        <v>1</v>
      </c>
      <c r="B6" s="45" t="str">
        <f t="shared" ref="B6:E14" si="0">VLOOKUP(CONCATENATE(LEFT(B$4,1),ROW()-5),nevezettek,3,FALSE)</f>
        <v>Dávid Viktor</v>
      </c>
      <c r="C6" s="45" t="str">
        <f t="shared" si="0"/>
        <v>Degre András</v>
      </c>
      <c r="D6" s="45" t="str">
        <f t="shared" si="0"/>
        <v>Farkas Zoltán</v>
      </c>
      <c r="E6" s="45" t="str">
        <f t="shared" si="0"/>
        <v>Csomor Edina</v>
      </c>
      <c r="F6" s="16">
        <v>1</v>
      </c>
      <c r="I6" s="31" t="s">
        <v>39</v>
      </c>
      <c r="L6" s="18"/>
      <c r="M6" s="18"/>
      <c r="N6" s="18"/>
      <c r="O6" s="18"/>
    </row>
    <row r="7" spans="1:15" ht="14.45" x14ac:dyDescent="0.3">
      <c r="A7" s="14">
        <v>2</v>
      </c>
      <c r="B7" s="45" t="str">
        <f t="shared" si="0"/>
        <v>Gál Péter</v>
      </c>
      <c r="C7" s="45" t="str">
        <f t="shared" si="0"/>
        <v>Jakab Zoltán</v>
      </c>
      <c r="D7" s="45" t="str">
        <f t="shared" si="0"/>
        <v>Herédi Zsolt</v>
      </c>
      <c r="E7" s="45" t="str">
        <f t="shared" si="0"/>
        <v>Csörgő Norbert</v>
      </c>
      <c r="F7" s="16">
        <v>2</v>
      </c>
      <c r="I7" s="31" t="s">
        <v>40</v>
      </c>
      <c r="L7" s="18"/>
      <c r="M7" s="18"/>
      <c r="N7" s="18"/>
      <c r="O7" s="18"/>
    </row>
    <row r="8" spans="1:15" ht="14.45" x14ac:dyDescent="0.3">
      <c r="A8" s="14">
        <v>3</v>
      </c>
      <c r="B8" s="45" t="str">
        <f t="shared" si="0"/>
        <v>Hegedűs Ferenc</v>
      </c>
      <c r="C8" s="45" t="str">
        <f t="shared" si="0"/>
        <v>Kincses Bence</v>
      </c>
      <c r="D8" s="45" t="str">
        <f t="shared" si="0"/>
        <v>Lipcsei Árpád</v>
      </c>
      <c r="E8" s="45" t="str">
        <f t="shared" si="0"/>
        <v>Erdei Gábor</v>
      </c>
      <c r="F8" s="16">
        <v>3</v>
      </c>
      <c r="I8" s="31" t="s">
        <v>57</v>
      </c>
      <c r="L8" s="18"/>
      <c r="M8" s="18"/>
      <c r="N8" s="18"/>
      <c r="O8" s="18"/>
    </row>
    <row r="9" spans="1:15" ht="14.45" x14ac:dyDescent="0.3">
      <c r="A9" s="14">
        <v>4</v>
      </c>
      <c r="B9" s="45" t="str">
        <f t="shared" si="0"/>
        <v>Kovács Balázs</v>
      </c>
      <c r="C9" s="45" t="str">
        <f t="shared" si="0"/>
        <v>Németh Szabolcs</v>
      </c>
      <c r="D9" s="45" t="str">
        <f t="shared" si="0"/>
        <v>Mike Zoltán</v>
      </c>
      <c r="E9" s="45" t="str">
        <f t="shared" si="0"/>
        <v>Horkay Máté</v>
      </c>
      <c r="F9" s="16">
        <v>4</v>
      </c>
      <c r="I9" s="31" t="s">
        <v>53</v>
      </c>
      <c r="L9" s="18"/>
      <c r="M9" s="18"/>
      <c r="N9" s="18"/>
      <c r="O9" s="18"/>
    </row>
    <row r="10" spans="1:15" ht="14.45" x14ac:dyDescent="0.3">
      <c r="A10" s="14">
        <v>5</v>
      </c>
      <c r="B10" s="45" t="str">
        <f>VLOOKUP(CONCATENATE(LEFT(B$4,1),ROW()-5),nevezettek,3,FALSE)</f>
        <v>Nemes Márton</v>
      </c>
      <c r="C10" s="45" t="str">
        <f t="shared" si="0"/>
        <v>Potoczky András</v>
      </c>
      <c r="D10" s="45" t="str">
        <f t="shared" si="0"/>
        <v>Őrhidi Mátyás</v>
      </c>
      <c r="E10" s="45" t="str">
        <f t="shared" si="0"/>
        <v>Keszei Zsolt</v>
      </c>
      <c r="F10" s="16">
        <v>5</v>
      </c>
      <c r="I10" s="31" t="s">
        <v>54</v>
      </c>
      <c r="L10" s="18"/>
      <c r="M10" s="18"/>
      <c r="N10" s="18"/>
      <c r="O10" s="18"/>
    </row>
    <row r="11" spans="1:15" ht="14.45" x14ac:dyDescent="0.3">
      <c r="A11" s="14">
        <v>6</v>
      </c>
      <c r="B11" s="45" t="str">
        <f t="shared" si="0"/>
        <v>Soós Gábor</v>
      </c>
      <c r="C11" s="45" t="str">
        <f t="shared" si="0"/>
        <v>Richter Pál</v>
      </c>
      <c r="D11" s="45" t="str">
        <f t="shared" si="0"/>
        <v>Takács Zsolt</v>
      </c>
      <c r="E11" s="45" t="str">
        <f t="shared" si="0"/>
        <v>Páldeák Áron</v>
      </c>
      <c r="F11" s="16">
        <v>6</v>
      </c>
      <c r="I11" s="31" t="s">
        <v>55</v>
      </c>
      <c r="L11" s="18"/>
      <c r="M11" s="18"/>
      <c r="N11" s="18"/>
      <c r="O11" s="18"/>
    </row>
    <row r="12" spans="1:15" ht="14.45" x14ac:dyDescent="0.3">
      <c r="A12" s="14">
        <v>7</v>
      </c>
      <c r="B12" s="45" t="str">
        <f t="shared" si="0"/>
        <v>Svendor Emil</v>
      </c>
      <c r="C12" s="45" t="str">
        <f t="shared" si="0"/>
        <v>Szöllösi Imre</v>
      </c>
      <c r="D12" s="45" t="str">
        <f t="shared" si="0"/>
        <v>Theisz János</v>
      </c>
      <c r="E12" s="45" t="str">
        <f t="shared" si="0"/>
        <v>Puskás Péter</v>
      </c>
      <c r="F12" s="16">
        <v>7</v>
      </c>
      <c r="L12" s="18"/>
      <c r="M12" s="18"/>
      <c r="N12" s="18"/>
      <c r="O12" s="18"/>
    </row>
    <row r="13" spans="1:15" ht="14.45" x14ac:dyDescent="0.3">
      <c r="A13" s="14">
        <v>8</v>
      </c>
      <c r="B13" s="45" t="str">
        <f t="shared" si="0"/>
        <v>Szalántzy Kolos</v>
      </c>
      <c r="C13" s="45" t="str">
        <f t="shared" si="0"/>
        <v>Tóth Balázs</v>
      </c>
      <c r="D13" s="45" t="str">
        <f t="shared" si="0"/>
        <v>Trevor Kalinovsky</v>
      </c>
      <c r="E13" s="45" t="str">
        <f t="shared" si="0"/>
        <v>Tibor Z. Petényi</v>
      </c>
      <c r="F13" s="16">
        <v>8</v>
      </c>
      <c r="L13" s="18"/>
      <c r="M13" s="18"/>
      <c r="N13" s="18"/>
      <c r="O13" s="18"/>
    </row>
    <row r="14" spans="1:15" ht="14.45" x14ac:dyDescent="0.3">
      <c r="A14" s="32">
        <v>9</v>
      </c>
      <c r="B14" s="45" t="str">
        <f t="shared" si="0"/>
        <v>Vibostyok Sándor</v>
      </c>
      <c r="C14" s="46"/>
      <c r="D14" s="45" t="str">
        <f t="shared" si="0"/>
        <v>Varga Balázs</v>
      </c>
      <c r="E14" s="45" t="str">
        <f t="shared" si="0"/>
        <v>Tóth András</v>
      </c>
      <c r="F14" s="16">
        <v>9</v>
      </c>
      <c r="L14" s="18"/>
      <c r="M14" s="18"/>
      <c r="N14" s="18"/>
      <c r="O14" s="18"/>
    </row>
    <row r="15" spans="1:15" ht="14.45" x14ac:dyDescent="0.3">
      <c r="A15" s="16"/>
      <c r="B15" s="46"/>
      <c r="C15" s="46"/>
      <c r="D15" s="46"/>
      <c r="E15" s="46"/>
      <c r="F15" s="16"/>
      <c r="L15" s="18"/>
      <c r="M15" s="18"/>
      <c r="N15" s="18"/>
      <c r="O15" s="18"/>
    </row>
    <row r="16" spans="1:15" ht="14.45" x14ac:dyDescent="0.3">
      <c r="B16" s="42" t="s">
        <v>4</v>
      </c>
      <c r="C16" s="43" t="s">
        <v>5</v>
      </c>
      <c r="D16" s="43" t="s">
        <v>85</v>
      </c>
      <c r="E16" s="33"/>
      <c r="L16" s="18"/>
      <c r="M16" s="18"/>
      <c r="N16" s="18"/>
      <c r="O16" s="18"/>
    </row>
    <row r="17" spans="1:15" x14ac:dyDescent="0.25">
      <c r="B17" s="44" t="s">
        <v>28</v>
      </c>
      <c r="C17" s="44" t="s">
        <v>28</v>
      </c>
      <c r="D17" s="44" t="s">
        <v>28</v>
      </c>
      <c r="E17" s="33"/>
      <c r="L17" s="18"/>
      <c r="M17" s="18"/>
      <c r="N17" s="18"/>
      <c r="O17" s="18"/>
    </row>
    <row r="18" spans="1:15" ht="14.45" x14ac:dyDescent="0.3">
      <c r="A18" s="14">
        <v>1</v>
      </c>
      <c r="B18" s="45" t="str">
        <f t="shared" ref="B18:D25" si="1">VLOOKUP(CONCATENATE(LEFT(B$16,1),ROW()-17),nevezettek,3,FALSE)</f>
        <v>Dörnyei István</v>
      </c>
      <c r="C18" s="45" t="str">
        <f t="shared" si="1"/>
        <v>Attovics Zoltán</v>
      </c>
      <c r="D18" s="45" t="str">
        <f t="shared" si="1"/>
        <v>Balikó Tamás</v>
      </c>
      <c r="E18" s="47"/>
      <c r="F18" s="16">
        <v>1</v>
      </c>
      <c r="L18" s="18"/>
      <c r="M18" s="18"/>
      <c r="N18" s="18"/>
      <c r="O18" s="18"/>
    </row>
    <row r="19" spans="1:15" ht="14.45" x14ac:dyDescent="0.3">
      <c r="A19" s="14">
        <v>2</v>
      </c>
      <c r="B19" s="45" t="str">
        <f t="shared" si="1"/>
        <v>Drozsnyik Dávid</v>
      </c>
      <c r="C19" s="45" t="str">
        <f t="shared" si="1"/>
        <v>Háda Szabolcs</v>
      </c>
      <c r="D19" s="45" t="str">
        <f t="shared" si="1"/>
        <v>Bodnár Sándor</v>
      </c>
      <c r="E19" s="47"/>
      <c r="F19" s="16">
        <v>2</v>
      </c>
      <c r="L19" s="18"/>
      <c r="M19" s="18"/>
      <c r="N19" s="18"/>
      <c r="O19" s="18"/>
    </row>
    <row r="20" spans="1:15" ht="14.45" x14ac:dyDescent="0.3">
      <c r="A20" s="14">
        <v>3</v>
      </c>
      <c r="B20" s="45" t="str">
        <f t="shared" si="1"/>
        <v>Hovanyecz András</v>
      </c>
      <c r="C20" s="45" t="str">
        <f t="shared" si="1"/>
        <v>Hartmann Csaba</v>
      </c>
      <c r="D20" s="45" t="str">
        <f t="shared" si="1"/>
        <v>Frischmann Bálint</v>
      </c>
      <c r="E20" s="47"/>
      <c r="F20" s="16">
        <v>3</v>
      </c>
      <c r="L20" s="18"/>
      <c r="M20" s="18"/>
      <c r="N20" s="18"/>
      <c r="O20" s="18"/>
    </row>
    <row r="21" spans="1:15" ht="14.45" x14ac:dyDescent="0.3">
      <c r="A21" s="14">
        <v>4</v>
      </c>
      <c r="B21" s="45" t="str">
        <f t="shared" si="1"/>
        <v>Katona Mátyás</v>
      </c>
      <c r="C21" s="45" t="str">
        <f t="shared" si="1"/>
        <v>Nagy Zsolt</v>
      </c>
      <c r="D21" s="45" t="str">
        <f t="shared" si="1"/>
        <v>Héjja Luca</v>
      </c>
      <c r="E21" s="47"/>
      <c r="F21" s="16">
        <v>4</v>
      </c>
      <c r="L21" s="18"/>
      <c r="M21" s="18"/>
      <c r="N21" s="18"/>
      <c r="O21" s="18"/>
    </row>
    <row r="22" spans="1:15" ht="14.45" x14ac:dyDescent="0.3">
      <c r="A22" s="14">
        <v>5</v>
      </c>
      <c r="B22" s="45" t="str">
        <f t="shared" si="1"/>
        <v>Németh Balázs</v>
      </c>
      <c r="C22" s="45" t="str">
        <f t="shared" si="1"/>
        <v>Neszveda Gábor</v>
      </c>
      <c r="D22" s="45" t="str">
        <f t="shared" si="1"/>
        <v>Nagy Dániel</v>
      </c>
      <c r="E22" s="47"/>
      <c r="F22" s="16">
        <v>5</v>
      </c>
      <c r="L22" s="18"/>
      <c r="M22" s="18"/>
      <c r="N22" s="18"/>
      <c r="O22" s="18"/>
    </row>
    <row r="23" spans="1:15" ht="14.45" x14ac:dyDescent="0.3">
      <c r="A23" s="14">
        <v>6</v>
      </c>
      <c r="B23" s="45" t="str">
        <f t="shared" si="1"/>
        <v>Sárközy Dezső</v>
      </c>
      <c r="C23" s="45" t="str">
        <f t="shared" si="1"/>
        <v>Pangert Roland</v>
      </c>
      <c r="D23" s="45" t="str">
        <f t="shared" si="1"/>
        <v>Pásztor Roland</v>
      </c>
      <c r="E23" s="47"/>
      <c r="F23" s="16">
        <v>6</v>
      </c>
      <c r="L23" s="18"/>
      <c r="M23" s="18"/>
      <c r="N23" s="18"/>
      <c r="O23" s="18"/>
    </row>
    <row r="24" spans="1:15" ht="14.45" x14ac:dyDescent="0.3">
      <c r="A24" s="14">
        <v>7</v>
      </c>
      <c r="B24" s="45" t="str">
        <f t="shared" si="1"/>
        <v>Soós István</v>
      </c>
      <c r="C24" s="45" t="str">
        <f t="shared" si="1"/>
        <v>Sívó Zsolt</v>
      </c>
      <c r="D24" s="45" t="str">
        <f t="shared" si="1"/>
        <v>Szabó István</v>
      </c>
      <c r="E24" s="47"/>
      <c r="F24" s="16">
        <v>7</v>
      </c>
      <c r="L24" s="18"/>
      <c r="M24" s="18"/>
      <c r="N24" s="18"/>
      <c r="O24" s="18"/>
    </row>
    <row r="25" spans="1:15" ht="14.45" x14ac:dyDescent="0.3">
      <c r="A25" s="32">
        <v>8</v>
      </c>
      <c r="B25" s="45" t="str">
        <f t="shared" si="1"/>
        <v>T. Szabó Gábor</v>
      </c>
      <c r="C25" s="46"/>
      <c r="D25" s="45" t="str">
        <f t="shared" si="1"/>
        <v>Zeke Katalin</v>
      </c>
      <c r="E25" s="47"/>
      <c r="F25" s="16">
        <v>8</v>
      </c>
    </row>
    <row r="26" spans="1:15" ht="14.45" x14ac:dyDescent="0.3">
      <c r="A26" s="32">
        <v>9</v>
      </c>
      <c r="B26" s="46"/>
      <c r="C26" s="46"/>
      <c r="D26" s="47"/>
      <c r="E26" s="47"/>
      <c r="F26" s="16">
        <v>9</v>
      </c>
    </row>
    <row r="27" spans="1:15" ht="14.45" x14ac:dyDescent="0.3">
      <c r="A27" s="32"/>
      <c r="B27" s="46"/>
      <c r="C27" s="46"/>
      <c r="D27" s="47"/>
      <c r="E27" s="47"/>
      <c r="F27" s="16"/>
    </row>
    <row r="28" spans="1:15" x14ac:dyDescent="0.25">
      <c r="B28" s="34" t="s">
        <v>92</v>
      </c>
      <c r="C28" s="32"/>
    </row>
    <row r="29" spans="1:15" x14ac:dyDescent="0.25">
      <c r="B29" s="34" t="s">
        <v>93</v>
      </c>
      <c r="C29" s="32"/>
      <c r="E29" s="17"/>
    </row>
    <row r="30" spans="1:15" x14ac:dyDescent="0.25">
      <c r="C30" s="32"/>
      <c r="E30" s="17"/>
    </row>
    <row r="31" spans="1:15" x14ac:dyDescent="0.25">
      <c r="C31" s="32"/>
    </row>
    <row r="32" spans="1:15" x14ac:dyDescent="0.25">
      <c r="C32" s="32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D16" sqref="D16:D18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Balikó Tamás</v>
      </c>
      <c r="C1" s="71" t="str">
        <f t="shared" ca="1" si="0"/>
        <v>Bodnár Sándor</v>
      </c>
      <c r="D1" s="71" t="str">
        <f t="shared" ca="1" si="0"/>
        <v>Frischmann Bálint</v>
      </c>
      <c r="E1" s="71" t="str">
        <f t="shared" ca="1" si="0"/>
        <v>Héjja Luca</v>
      </c>
      <c r="F1" s="71" t="str">
        <f t="shared" ca="1" si="0"/>
        <v>Nagy Dániel</v>
      </c>
      <c r="G1" s="71" t="str">
        <f t="shared" ca="1" si="0"/>
        <v>Pásztor Roland</v>
      </c>
      <c r="H1" s="71" t="str">
        <f t="shared" ca="1" si="0"/>
        <v>Szabó István</v>
      </c>
      <c r="I1" s="71" t="str">
        <f t="shared" ca="1" si="0"/>
        <v>Zeke Katalin</v>
      </c>
      <c r="J1" s="80" t="e">
        <f t="shared" ca="1" si="0"/>
        <v>#N/A</v>
      </c>
      <c r="K1" s="83" t="s">
        <v>25</v>
      </c>
      <c r="L1" s="86" t="s">
        <v>38</v>
      </c>
      <c r="M1" s="89" t="s">
        <v>37</v>
      </c>
      <c r="N1" s="74" t="s">
        <v>41</v>
      </c>
      <c r="O1" s="77" t="s">
        <v>72</v>
      </c>
      <c r="P1" s="7"/>
    </row>
    <row r="2" spans="1:21" x14ac:dyDescent="0.25">
      <c r="A2" s="27" t="str">
        <f ca="1">RIGHT(CELL("filename",A1),6)</f>
        <v>G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8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Balikó Tamás</v>
      </c>
      <c r="B4" s="53"/>
      <c r="C4" s="48" t="s">
        <v>52</v>
      </c>
      <c r="D4" s="48" t="s">
        <v>39</v>
      </c>
      <c r="E4" s="48" t="s">
        <v>39</v>
      </c>
      <c r="F4" s="48" t="s">
        <v>52</v>
      </c>
      <c r="G4" s="48" t="s">
        <v>40</v>
      </c>
      <c r="H4" s="48" t="s">
        <v>39</v>
      </c>
      <c r="I4" s="48"/>
      <c r="J4" s="68"/>
      <c r="K4" s="56">
        <f>5*(COUNTIF(B4:J6,"5/0")+COUNTIF(B4:J6,"4/1")+COUNTIF(B4:J6,"3/2")+COUNTIF(B4:J6,"5/-"))+3*COUNTIF(B4:J6,"2/3")+2*COUNTIF(B4:J6,"1/4")+COUNTIF(B4:J6,"0/5")+0.01*L4+0.0001*(M4)</f>
        <v>28.052099999999999</v>
      </c>
      <c r="L4" s="59">
        <f>1*COUNTIF(B4:J6,"5/0")+1*COUNTIF(B4:J6,"4/1")+1*COUNTIF(B4:J6,"3/2")+1*COUNTIF(B4:J6,"5/-")+0*COUNTIF(B4:J6,"2/3")+0*COUNTIF(B4:J6,"1/4")+0*COUNTIF(B4:J6,"0/5")</f>
        <v>5</v>
      </c>
      <c r="M4" s="62">
        <f>5*COUNTIF(B4:J6,"5/0")+4*COUNTIF(B4:J6,"4/1")+3*COUNTIF(B4:J6,"3/2")+5*COUNTIF(B4:J6,"5/-")+2*COUNTIF(B4:J6,"2/3")+1*COUNTIF(B4:J6,"1/4")+0*COUNTIF(B4:J6,"0/5")</f>
        <v>21</v>
      </c>
      <c r="N4" s="65">
        <f>0*COUNTIF(B4:J6,"5/0")+1*COUNTIF(B4:J6,"4/1")+2*COUNTIF(B4:J6,"3/2")+3*COUNTIF(B4:J6,"2/3")+4*COUNTIF(B4:J6,"1/4")+5*COUNTIF(B4:J6,"0/5")+5*COUNTIF(B4:J6,"-/5")</f>
        <v>9</v>
      </c>
      <c r="O4" s="51">
        <f>RANK(K4,K$4:K$30)</f>
        <v>2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0.93506999999999996</v>
      </c>
      <c r="P6" s="13"/>
    </row>
    <row r="7" spans="1:21" x14ac:dyDescent="0.25">
      <c r="A7" s="71" t="str">
        <f ca="1">C1</f>
        <v>Bodnár Sándor</v>
      </c>
      <c r="B7" s="48" t="s">
        <v>53</v>
      </c>
      <c r="C7" s="53"/>
      <c r="D7" s="48" t="s">
        <v>57</v>
      </c>
      <c r="E7" s="48" t="s">
        <v>40</v>
      </c>
      <c r="F7" s="48" t="s">
        <v>57</v>
      </c>
      <c r="G7" s="48" t="s">
        <v>57</v>
      </c>
      <c r="H7" s="48" t="s">
        <v>57</v>
      </c>
      <c r="I7" s="48"/>
      <c r="J7" s="68"/>
      <c r="K7" s="56">
        <f t="shared" ref="K7" si="1">5*(COUNTIF(B7:J9,"5/0")+COUNTIF(B7:J9,"4/1")+COUNTIF(B7:J9,"3/2")+COUNTIF(B7:J9,"5/-"))+3*COUNTIF(B7:J9,"2/3")+2*COUNTIF(B7:J9,"1/4")+COUNTIF(B7:J9,"0/5")+0.01*L7+0.0001*(M7)</f>
        <v>12.0006</v>
      </c>
      <c r="L7" s="59">
        <f>1*COUNTIF(B7:J9,"5/0")+1*COUNTIF(B7:J9,"4/1")+1*COUNTIF(B7:J9,"3/2")+1*COUNTIF(B7:J9,"5/-")+0*COUNTIF(B7:J9,"2/3")+0*COUNTIF(B7:J9,"1/4")+0*COUNTIF(B7:J9,"0/5")</f>
        <v>0</v>
      </c>
      <c r="M7" s="62">
        <f>5*COUNTIF(B7:J9,"5/0")+4*COUNTIF(B7:J9,"4/1")+3*COUNTIF(B7:J9,"3/2")+5*COUNTIF(B7:J9,"5/-")+2*COUNTIF(B7:J9,"2/3")+1*COUNTIF(B7:J9,"1/4")+0*COUNTIF(B7:J9,"0/5")</f>
        <v>6</v>
      </c>
      <c r="N7" s="65">
        <f>0*COUNTIF(B7:J9,"5/0")+1*COUNTIF(B7:J9,"4/1")+2*COUNTIF(B7:J9,"3/2")+3*COUNTIF(B7:J9,"2/3")+4*COUNTIF(B7:J9,"1/4")+5*COUNTIF(B7:J9,"0/5")+5*COUNTIF(B7:J9,"-/5")</f>
        <v>24</v>
      </c>
      <c r="O7" s="51">
        <f>RANK(K7,K$4:K$30)</f>
        <v>7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0.40001999999999999</v>
      </c>
      <c r="P9" s="13"/>
      <c r="R9" s="11"/>
    </row>
    <row r="10" spans="1:21" x14ac:dyDescent="0.25">
      <c r="A10" s="71" t="str">
        <f ca="1">D1</f>
        <v>Frischmann Bálint</v>
      </c>
      <c r="B10" s="48" t="s">
        <v>40</v>
      </c>
      <c r="C10" s="48" t="s">
        <v>56</v>
      </c>
      <c r="D10" s="53"/>
      <c r="E10" s="48" t="s">
        <v>52</v>
      </c>
      <c r="F10" s="48" t="s">
        <v>39</v>
      </c>
      <c r="G10" s="48" t="s">
        <v>40</v>
      </c>
      <c r="H10" s="48" t="s">
        <v>40</v>
      </c>
      <c r="I10" s="48"/>
      <c r="J10" s="68"/>
      <c r="K10" s="56">
        <f t="shared" ref="K10" si="2">5*(COUNTIF(B10:J12,"5/0")+COUNTIF(B10:J12,"4/1")+COUNTIF(B10:J12,"3/2")+COUNTIF(B10:J12,"5/-"))+3*COUNTIF(B10:J12,"2/3")+2*COUNTIF(B10:J12,"1/4")+COUNTIF(B10:J12,"0/5")+0.01*L10+0.0001*(M10)</f>
        <v>24.0318</v>
      </c>
      <c r="L10" s="59">
        <f>1*COUNTIF(B10:J12,"5/0")+1*COUNTIF(B10:J12,"4/1")+1*COUNTIF(B10:J12,"3/2")+1*COUNTIF(B10:J12,"5/-")+0*COUNTIF(B10:J12,"2/3")+0*COUNTIF(B10:J12,"1/4")+0*COUNTIF(B10:J12,"0/5")</f>
        <v>3</v>
      </c>
      <c r="M10" s="62">
        <f>5*COUNTIF(B10:J12,"5/0")+4*COUNTIF(B10:J12,"4/1")+3*COUNTIF(B10:J12,"3/2")+5*COUNTIF(B10:J12,"5/-")+2*COUNTIF(B10:J12,"2/3")+1*COUNTIF(B10:J12,"1/4")+0*COUNTIF(B10:J12,"0/5")</f>
        <v>18</v>
      </c>
      <c r="N10" s="65">
        <f>0*COUNTIF(B10:J12,"5/0")+1*COUNTIF(B10:J12,"4/1")+2*COUNTIF(B10:J12,"3/2")+3*COUNTIF(B10:J12,"2/3")+4*COUNTIF(B10:J12,"1/4")+5*COUNTIF(B10:J12,"0/5")+5*COUNTIF(B10:J12,"-/5")</f>
        <v>12</v>
      </c>
      <c r="O10" s="51">
        <f>RANK(K10,K$4:K$30)</f>
        <v>4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0.80105999999999999</v>
      </c>
      <c r="P12" s="13"/>
    </row>
    <row r="13" spans="1:21" x14ac:dyDescent="0.25">
      <c r="A13" s="71" t="str">
        <f ca="1">E1</f>
        <v>Héjja Luca</v>
      </c>
      <c r="B13" s="48" t="s">
        <v>40</v>
      </c>
      <c r="C13" s="48" t="s">
        <v>39</v>
      </c>
      <c r="D13" s="48" t="s">
        <v>53</v>
      </c>
      <c r="E13" s="53"/>
      <c r="F13" s="48" t="s">
        <v>40</v>
      </c>
      <c r="G13" s="48" t="s">
        <v>57</v>
      </c>
      <c r="H13" s="48" t="s">
        <v>57</v>
      </c>
      <c r="I13" s="48"/>
      <c r="J13" s="68"/>
      <c r="K13" s="56">
        <f t="shared" ref="K13" si="3">5*(COUNTIF(B13:J15,"5/0")+COUNTIF(B13:J15,"4/1")+COUNTIF(B13:J15,"3/2")+COUNTIF(B13:J15,"5/-"))+3*COUNTIF(B13:J15,"2/3")+2*COUNTIF(B13:J15,"1/4")+COUNTIF(B13:J15,"0/5")+0.01*L13+0.0001*(M13)</f>
        <v>16.010900000000003</v>
      </c>
      <c r="L13" s="59">
        <f>1*COUNTIF(B13:J15,"5/0")+1*COUNTIF(B13:J15,"4/1")+1*COUNTIF(B13:J15,"3/2")+1*COUNTIF(B13:J15,"5/-")+0*COUNTIF(B13:J15,"2/3")+0*COUNTIF(B13:J15,"1/4")+0*COUNTIF(B13:J15,"0/5")</f>
        <v>1</v>
      </c>
      <c r="M13" s="62">
        <f>5*COUNTIF(B13:J15,"5/0")+4*COUNTIF(B13:J15,"4/1")+3*COUNTIF(B13:J15,"3/2")+5*COUNTIF(B13:J15,"5/-")+2*COUNTIF(B13:J15,"2/3")+1*COUNTIF(B13:J15,"1/4")+0*COUNTIF(B13:J15,"0/5")</f>
        <v>9</v>
      </c>
      <c r="N13" s="65">
        <f>0*COUNTIF(B13:J15,"5/0")+1*COUNTIF(B13:J15,"4/1")+2*COUNTIF(B13:J15,"3/2")+3*COUNTIF(B13:J15,"2/3")+4*COUNTIF(B13:J15,"1/4")+5*COUNTIF(B13:J15,"0/5")+5*COUNTIF(B13:J15,"-/5")</f>
        <v>21</v>
      </c>
      <c r="O13" s="51">
        <f>RANK(K13,K$4:K$30)</f>
        <v>6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0.53369666666666682</v>
      </c>
      <c r="P15" s="13"/>
    </row>
    <row r="16" spans="1:21" x14ac:dyDescent="0.25">
      <c r="A16" s="71" t="str">
        <f ca="1">F1</f>
        <v>Nagy Dániel</v>
      </c>
      <c r="B16" s="48" t="s">
        <v>53</v>
      </c>
      <c r="C16" s="48" t="s">
        <v>56</v>
      </c>
      <c r="D16" s="48" t="s">
        <v>40</v>
      </c>
      <c r="E16" s="48" t="s">
        <v>39</v>
      </c>
      <c r="F16" s="53"/>
      <c r="G16" s="48" t="s">
        <v>40</v>
      </c>
      <c r="H16" s="48" t="s">
        <v>40</v>
      </c>
      <c r="I16" s="48"/>
      <c r="J16" s="68"/>
      <c r="K16" s="56">
        <f t="shared" ref="K16" si="4">5*(COUNTIF(B16:J18,"5/0")+COUNTIF(B16:J18,"4/1")+COUNTIF(B16:J18,"3/2")+COUNTIF(B16:J18,"5/-"))+3*COUNTIF(B16:J18,"2/3")+2*COUNTIF(B16:J18,"1/4")+COUNTIF(B16:J18,"0/5")+0.01*L16+0.0001*(M16)</f>
        <v>20.0213</v>
      </c>
      <c r="L16" s="59">
        <f>1*COUNTIF(B16:J18,"5/0")+1*COUNTIF(B16:J18,"4/1")+1*COUNTIF(B16:J18,"3/2")+1*COUNTIF(B16:J18,"5/-")+0*COUNTIF(B16:J18,"2/3")+0*COUNTIF(B16:J18,"1/4")+0*COUNTIF(B16:J18,"0/5")</f>
        <v>2</v>
      </c>
      <c r="M16" s="62">
        <f>5*COUNTIF(B16:J18,"5/0")+4*COUNTIF(B16:J18,"4/1")+3*COUNTIF(B16:J18,"3/2")+5*COUNTIF(B16:J18,"5/-")+2*COUNTIF(B16:J18,"2/3")+1*COUNTIF(B16:J18,"1/4")+0*COUNTIF(B16:J18,"0/5")</f>
        <v>13</v>
      </c>
      <c r="N16" s="65">
        <f>0*COUNTIF(B16:J18,"5/0")+1*COUNTIF(B16:J18,"4/1")+2*COUNTIF(B16:J18,"3/2")+3*COUNTIF(B16:J18,"2/3")+4*COUNTIF(B16:J18,"1/4")+5*COUNTIF(B16:J18,"0/5")+5*COUNTIF(B16:J18,"-/5")</f>
        <v>17</v>
      </c>
      <c r="O16" s="51">
        <f>RANK(K16,K$4:K$30)</f>
        <v>5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0.66737666666666662</v>
      </c>
      <c r="P18" s="13"/>
    </row>
    <row r="19" spans="1:20" x14ac:dyDescent="0.25">
      <c r="A19" s="71" t="str">
        <f ca="1">G1</f>
        <v>Pásztor Roland</v>
      </c>
      <c r="B19" s="48" t="s">
        <v>39</v>
      </c>
      <c r="C19" s="48" t="s">
        <v>56</v>
      </c>
      <c r="D19" s="48" t="s">
        <v>39</v>
      </c>
      <c r="E19" s="48" t="s">
        <v>56</v>
      </c>
      <c r="F19" s="48" t="s">
        <v>39</v>
      </c>
      <c r="G19" s="53"/>
      <c r="H19" s="48" t="s">
        <v>39</v>
      </c>
      <c r="I19" s="48"/>
      <c r="J19" s="68"/>
      <c r="K19" s="56">
        <f t="shared" ref="K19" si="5">5*(COUNTIF(B19:J21,"5/0")+COUNTIF(B19:J21,"4/1")+COUNTIF(B19:J21,"3/2")+COUNTIF(B19:J21,"5/-"))+3*COUNTIF(B19:J21,"2/3")+2*COUNTIF(B19:J21,"1/4")+COUNTIF(B19:J21,"0/5")+0.01*L19+0.0001*(M19)</f>
        <v>30.061999999999998</v>
      </c>
      <c r="L19" s="59">
        <f>1*COUNTIF(B19:J21,"5/0")+1*COUNTIF(B19:J21,"4/1")+1*COUNTIF(B19:J21,"3/2")+1*COUNTIF(B19:J21,"5/-")+0*COUNTIF(B19:J21,"2/3")+0*COUNTIF(B19:J21,"1/4")+0*COUNTIF(B19:J21,"0/5")</f>
        <v>6</v>
      </c>
      <c r="M19" s="62">
        <f>5*COUNTIF(B19:J21,"5/0")+4*COUNTIF(B19:J21,"4/1")+3*COUNTIF(B19:J21,"3/2")+5*COUNTIF(B19:J21,"5/-")+2*COUNTIF(B19:J21,"2/3")+1*COUNTIF(B19:J21,"1/4")+0*COUNTIF(B19:J21,"0/5")</f>
        <v>20</v>
      </c>
      <c r="N19" s="65">
        <f>0*COUNTIF(B19:J21,"5/0")+1*COUNTIF(B19:J21,"4/1")+2*COUNTIF(B19:J21,"3/2")+3*COUNTIF(B19:J21,"2/3")+4*COUNTIF(B19:J21,"1/4")+5*COUNTIF(B19:J21,"0/5")+5*COUNTIF(B19:J21,"-/5")</f>
        <v>10</v>
      </c>
      <c r="O19" s="51">
        <f>RANK(K19,K$4:K$30)</f>
        <v>1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1.0020666666666667</v>
      </c>
      <c r="P21" s="13"/>
    </row>
    <row r="22" spans="1:20" x14ac:dyDescent="0.25">
      <c r="A22" s="71" t="str">
        <f ca="1">H1</f>
        <v>Szabó István</v>
      </c>
      <c r="B22" s="48" t="s">
        <v>40</v>
      </c>
      <c r="C22" s="48" t="s">
        <v>56</v>
      </c>
      <c r="D22" s="48" t="s">
        <v>39</v>
      </c>
      <c r="E22" s="48" t="s">
        <v>56</v>
      </c>
      <c r="F22" s="48" t="s">
        <v>39</v>
      </c>
      <c r="G22" s="48" t="s">
        <v>40</v>
      </c>
      <c r="H22" s="53"/>
      <c r="I22" s="48"/>
      <c r="J22" s="68"/>
      <c r="K22" s="56">
        <f t="shared" ref="K22" si="6">5*(COUNTIF(B22:J24,"5/0")+COUNTIF(B22:J24,"4/1")+COUNTIF(B22:J24,"3/2")+COUNTIF(B22:J24,"5/-"))+3*COUNTIF(B22:J24,"2/3")+2*COUNTIF(B22:J24,"1/4")+COUNTIF(B22:J24,"0/5")+0.01*L22+0.0001*(M22)</f>
        <v>26.041799999999999</v>
      </c>
      <c r="L22" s="59">
        <f>1*COUNTIF(B22:J24,"5/0")+1*COUNTIF(B22:J24,"4/1")+1*COUNTIF(B22:J24,"3/2")+1*COUNTIF(B22:J24,"5/-")+0*COUNTIF(B22:J24,"2/3")+0*COUNTIF(B22:J24,"1/4")+0*COUNTIF(B22:J24,"0/5")</f>
        <v>4</v>
      </c>
      <c r="M22" s="62">
        <f>5*COUNTIF(B22:J24,"5/0")+4*COUNTIF(B22:J24,"4/1")+3*COUNTIF(B22:J24,"3/2")+5*COUNTIF(B22:J24,"5/-")+2*COUNTIF(B22:J24,"2/3")+1*COUNTIF(B22:J24,"1/4")+0*COUNTIF(B22:J24,"0/5")</f>
        <v>18</v>
      </c>
      <c r="N22" s="65">
        <f>0*COUNTIF(B22:J24,"5/0")+1*COUNTIF(B22:J24,"4/1")+2*COUNTIF(B22:J24,"3/2")+3*COUNTIF(B22:J24,"2/3")+4*COUNTIF(B22:J24,"1/4")+5*COUNTIF(B22:J24,"0/5")+5*COUNTIF(B22:J24,"-/5")</f>
        <v>12</v>
      </c>
      <c r="O22" s="51">
        <f>RANK(K22,K$4:K$30)</f>
        <v>3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0.86805999999999994</v>
      </c>
      <c r="P24" s="13"/>
    </row>
    <row r="25" spans="1:20" x14ac:dyDescent="0.25">
      <c r="A25" s="71" t="str">
        <f ca="1">I1</f>
        <v>Zeke Katalin</v>
      </c>
      <c r="B25" s="48"/>
      <c r="C25" s="48"/>
      <c r="D25" s="48"/>
      <c r="E25" s="48"/>
      <c r="F25" s="48"/>
      <c r="G25" s="48"/>
      <c r="H25" s="48"/>
      <c r="I25" s="53"/>
      <c r="J25" s="68"/>
      <c r="K25" s="56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59">
        <f>1*COUNTIF(B25:J27,"5/0")+1*COUNTIF(B25:J27,"4/1")+1*COUNTIF(B25:J27,"3/2")+1*COUNTIF(B25:J27,"5/-")+0*COUNTIF(B25:J27,"2/3")+0*COUNTIF(B25:J27,"1/4")+0*COUNTIF(B25:J27,"0/5")</f>
        <v>0</v>
      </c>
      <c r="M25" s="62">
        <f>5*COUNTIF(B25:J27,"5/0")+4*COUNTIF(B25:J27,"4/1")+3*COUNTIF(B25:J27,"3/2")+5*COUNTIF(B25:J27,"5/-")+2*COUNTIF(B25:J27,"2/3")+1*COUNTIF(B25:J27,"1/4")+0*COUNTIF(B25:J27,"0/5")</f>
        <v>0</v>
      </c>
      <c r="N25" s="65">
        <f>0*COUNTIF(B25:J27,"5/0")+1*COUNTIF(B25:J27,"4/1")+2*COUNTIF(B25:J27,"3/2")+3*COUNTIF(B25:J27,"2/3")+4*COUNTIF(B25:J27,"1/4")+5*COUNTIF(B25:J27,"0/5")+5*COUNTIF(B25:J27,"-/5")</f>
        <v>0</v>
      </c>
      <c r="O25" s="51">
        <f>RANK(K25,K$4:K$30)</f>
        <v>8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</v>
      </c>
      <c r="P27" s="13"/>
    </row>
    <row r="28" spans="1:20" ht="15" hidden="1" customHeight="1" x14ac:dyDescent="0.3">
      <c r="A28" s="71" t="e">
        <f ca="1">J1</f>
        <v>#N/A</v>
      </c>
      <c r="B28" s="48"/>
      <c r="C28" s="48"/>
      <c r="D28" s="48"/>
      <c r="E28" s="48"/>
      <c r="F28" s="48"/>
      <c r="G28" s="48"/>
      <c r="H28" s="48"/>
      <c r="I28" s="48"/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59">
        <f>1*COUNTIF(B28:J30,"5/0")+1*COUNTIF(B28:J30,"4/1")+1*COUNTIF(B28:J30,"3/2")+1*COUNTIF(B28:J30,"5/-")+0*COUNTIF(B28:J30,"2/3")+0*COUNTIF(B28:J30,"1/4")+0*COUNTIF(B28:J30,"0/5")</f>
        <v>0</v>
      </c>
      <c r="M28" s="62">
        <f>5*COUNTIF(B28:J30,"5/0")+4*COUNTIF(B28:J30,"4/1")+3*COUNTIF(B28:J30,"3/2")+5*COUNTIF(B28:J30,"5/-")+2*COUNTIF(B28:J30,"2/3")+1*COUNTIF(B28:J30,"1/4")+0*COUNTIF(B28:J30,"0/5")</f>
        <v>0</v>
      </c>
      <c r="N28" s="65">
        <f>0*COUNTIF(B28:J30,"5/0")+1*COUNTIF(B28:J30,"4/1")+2*COUNTIF(B28:J30,"3/2")+3*COUNTIF(B28:J30,"2/3")+4*COUNTIF(B28:J30,"1/4")+5*COUNTIF(B28:J30,"0/5")+5*COUNTIF(B28:J30,"-/5")</f>
        <v>0</v>
      </c>
      <c r="O28" s="51">
        <f>RANK(K28,K$4:K$30)</f>
        <v>8</v>
      </c>
      <c r="P28" s="13"/>
    </row>
    <row r="29" spans="1:20" ht="15" hidden="1" customHeight="1" x14ac:dyDescent="0.3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hidden="1" customHeight="1" x14ac:dyDescent="0.3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5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4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A2" sqref="A2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e">
        <f t="shared" ref="B1:J1" ca="1" si="0">VLOOKUP(CONCATENATE(LEFT($A$2,1),COLUMN()-1),nevezettek,3,FALSE)</f>
        <v>#N/A</v>
      </c>
      <c r="C1" s="71" t="e">
        <f t="shared" ca="1" si="0"/>
        <v>#N/A</v>
      </c>
      <c r="D1" s="71" t="e">
        <f t="shared" ca="1" si="0"/>
        <v>#N/A</v>
      </c>
      <c r="E1" s="71" t="e">
        <f t="shared" ca="1" si="0"/>
        <v>#N/A</v>
      </c>
      <c r="F1" s="71" t="e">
        <f t="shared" ca="1" si="0"/>
        <v>#N/A</v>
      </c>
      <c r="G1" s="71" t="e">
        <f t="shared" ca="1" si="0"/>
        <v>#N/A</v>
      </c>
      <c r="H1" s="71" t="e">
        <f t="shared" ca="1" si="0"/>
        <v>#N/A</v>
      </c>
      <c r="I1" s="71" t="e">
        <f t="shared" ca="1" si="0"/>
        <v>#N/A</v>
      </c>
      <c r="J1" s="80" t="e">
        <f t="shared" ca="1" si="0"/>
        <v>#N/A</v>
      </c>
      <c r="K1" s="83" t="s">
        <v>25</v>
      </c>
      <c r="L1" s="86" t="s">
        <v>38</v>
      </c>
      <c r="M1" s="89" t="s">
        <v>37</v>
      </c>
      <c r="N1" s="74" t="s">
        <v>41</v>
      </c>
      <c r="O1" s="77" t="s">
        <v>72</v>
      </c>
      <c r="P1" s="7"/>
    </row>
    <row r="2" spans="1:21" x14ac:dyDescent="0.25">
      <c r="A2" s="27" t="str">
        <f ca="1">RIGHT(CELL("filename",A1),6)</f>
        <v>H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0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e">
        <f ca="1">B1</f>
        <v>#N/A</v>
      </c>
      <c r="B4" s="53"/>
      <c r="C4" s="48"/>
      <c r="D4" s="48"/>
      <c r="E4" s="48"/>
      <c r="F4" s="48"/>
      <c r="G4" s="48"/>
      <c r="H4" s="48"/>
      <c r="I4" s="48"/>
      <c r="J4" s="68"/>
      <c r="K4" s="56">
        <f>5*(COUNTIF(B4:J6,"5/0")+COUNTIF(B4:J6,"4/1")+COUNTIF(B4:J6,"3/2")+COUNTIF(B4:J6,"5/-"))+3*COUNTIF(B4:J6,"2/3")+2*COUNTIF(B4:J6,"1/4")+COUNTIF(B4:J6,"0/5")+0.01*L4+0.0001*(M4-N4)</f>
        <v>0</v>
      </c>
      <c r="L4" s="59">
        <f>1*COUNTIF(B4:J6,"5/0")+1*COUNTIF(B4:J6,"4/1")+1*COUNTIF(B4:J6,"3/2")+1*COUNTIF(B4:J6,"5/-")+0*COUNTIF(B4:J6,"2/3")+0*COUNTIF(B4:J6,"1/4")+0*COUNTIF(B4:J6,"0/5")</f>
        <v>0</v>
      </c>
      <c r="M4" s="62">
        <f>5*COUNTIF(B4:J6,"5/0")+4*COUNTIF(B4:J6,"4/1")+3*COUNTIF(B4:J6,"3/2")+5*COUNTIF(B4:J6,"5/-")+2*COUNTIF(B4:J6,"2/3")+1*COUNTIF(B4:J6,"1/4")+0*COUNTIF(B4:J6,"0/5")</f>
        <v>0</v>
      </c>
      <c r="N4" s="65">
        <f>0*COUNTIF(B4:J6,"5/0")+1*COUNTIF(B4:J6,"4/1")+2*COUNTIF(B4:J6,"3/2")+3*COUNTIF(B4:J6,"2/3")+4*COUNTIF(B4:J6,"1/4")+5*COUNTIF(B4:J6,"0/5")+5*COUNTIF(B4:J6,"-/5")</f>
        <v>0</v>
      </c>
      <c r="O4" s="51">
        <f>RANK(K4,K$4:K$30)</f>
        <v>1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</v>
      </c>
      <c r="P6" s="13"/>
    </row>
    <row r="7" spans="1:21" x14ac:dyDescent="0.25">
      <c r="A7" s="71" t="e">
        <f ca="1">C1</f>
        <v>#N/A</v>
      </c>
      <c r="B7" s="48"/>
      <c r="C7" s="53"/>
      <c r="D7" s="48"/>
      <c r="E7" s="48"/>
      <c r="F7" s="48"/>
      <c r="G7" s="48"/>
      <c r="H7" s="48"/>
      <c r="I7" s="48"/>
      <c r="J7" s="68"/>
      <c r="K7" s="56">
        <f>5*(COUNTIF(B7:J9,"5/0")+COUNTIF(B7:J9,"4/1")+COUNTIF(B7:J9,"3/2")+COUNTIF(B7:J9,"5/-"))+3*COUNTIF(B7:J9,"2/3")+2*COUNTIF(B7:J9,"1/4")+COUNTIF(B7:J9,"0/5")+0.01*L7+0.0001*(M7-N7)</f>
        <v>0</v>
      </c>
      <c r="L7" s="59">
        <f>1*COUNTIF(B7:J9,"5/0")+1*COUNTIF(B7:J9,"4/1")+1*COUNTIF(B7:J9,"3/2")+1*COUNTIF(B7:J9,"5/-")+0*COUNTIF(B7:J9,"2/3")+0*COUNTIF(B7:J9,"1/4")+0*COUNTIF(B7:J9,"0/5")</f>
        <v>0</v>
      </c>
      <c r="M7" s="62">
        <f>5*COUNTIF(B7:J9,"5/0")+4*COUNTIF(B7:J9,"4/1")+3*COUNTIF(B7:J9,"3/2")+5*COUNTIF(B7:J9,"5/-")+2*COUNTIF(B7:J9,"2/3")+1*COUNTIF(B7:J9,"1/4")+0*COUNTIF(B7:J9,"0/5")</f>
        <v>0</v>
      </c>
      <c r="N7" s="65">
        <f>0*COUNTIF(B7:J9,"5/0")+1*COUNTIF(B7:J9,"4/1")+2*COUNTIF(B7:J9,"3/2")+3*COUNTIF(B7:J9,"2/3")+4*COUNTIF(B7:J9,"1/4")+5*COUNTIF(B7:J9,"0/5")+5*COUNTIF(B7:J9,"-/5")</f>
        <v>0</v>
      </c>
      <c r="O7" s="51">
        <f>RANK(K7,K$4:K$30)</f>
        <v>1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</v>
      </c>
      <c r="P9" s="13"/>
      <c r="R9" s="11"/>
    </row>
    <row r="10" spans="1:21" x14ac:dyDescent="0.25">
      <c r="A10" s="71" t="e">
        <f ca="1">D1</f>
        <v>#N/A</v>
      </c>
      <c r="B10" s="48"/>
      <c r="C10" s="48"/>
      <c r="D10" s="53"/>
      <c r="E10" s="48"/>
      <c r="F10" s="48"/>
      <c r="G10" s="48"/>
      <c r="H10" s="48"/>
      <c r="I10" s="48"/>
      <c r="J10" s="68"/>
      <c r="K10" s="56">
        <f>5*(COUNTIF(B10:J12,"5/0")+COUNTIF(B10:J12,"4/1")+COUNTIF(B10:J12,"3/2")+COUNTIF(B10:J12,"5/-"))+3*COUNTIF(B10:J12,"2/3")+2*COUNTIF(B10:J12,"1/4")+COUNTIF(B10:J12,"0/5")+0.01*L10+0.0001*(M10-N10)</f>
        <v>0</v>
      </c>
      <c r="L10" s="59">
        <f>1*COUNTIF(B10:J12,"5/0")+1*COUNTIF(B10:J12,"4/1")+1*COUNTIF(B10:J12,"3/2")+1*COUNTIF(B10:J12,"5/-")+0*COUNTIF(B10:J12,"2/3")+0*COUNTIF(B10:J12,"1/4")+0*COUNTIF(B10:J12,"0/5")</f>
        <v>0</v>
      </c>
      <c r="M10" s="62">
        <f>5*COUNTIF(B10:J12,"5/0")+4*COUNTIF(B10:J12,"4/1")+3*COUNTIF(B10:J12,"3/2")+5*COUNTIF(B10:J12,"5/-")+2*COUNTIF(B10:J12,"2/3")+1*COUNTIF(B10:J12,"1/4")+0*COUNTIF(B10:J12,"0/5")</f>
        <v>0</v>
      </c>
      <c r="N10" s="65">
        <f>0*COUNTIF(B10:J12,"5/0")+1*COUNTIF(B10:J12,"4/1")+2*COUNTIF(B10:J12,"3/2")+3*COUNTIF(B10:J12,"2/3")+4*COUNTIF(B10:J12,"1/4")+5*COUNTIF(B10:J12,"0/5")+5*COUNTIF(B10:J12,"-/5")</f>
        <v>0</v>
      </c>
      <c r="O10" s="51">
        <f>RANK(K10,K$4:K$30)</f>
        <v>1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</v>
      </c>
      <c r="P12" s="13"/>
    </row>
    <row r="13" spans="1:21" x14ac:dyDescent="0.25">
      <c r="A13" s="71" t="e">
        <f ca="1">E1</f>
        <v>#N/A</v>
      </c>
      <c r="B13" s="48"/>
      <c r="C13" s="48"/>
      <c r="D13" s="48"/>
      <c r="E13" s="53"/>
      <c r="F13" s="48"/>
      <c r="G13" s="48"/>
      <c r="H13" s="48"/>
      <c r="I13" s="48"/>
      <c r="J13" s="68"/>
      <c r="K13" s="56">
        <f>5*(COUNTIF(B13:J15,"5/0")+COUNTIF(B13:J15,"4/1")+COUNTIF(B13:J15,"3/2")+COUNTIF(B13:J15,"5/-"))+3*COUNTIF(B13:J15,"2/3")+2*COUNTIF(B13:J15,"1/4")+COUNTIF(B13:J15,"0/5")+0.01*L13+0.0001*(M13-N13)</f>
        <v>0</v>
      </c>
      <c r="L13" s="59">
        <f>1*COUNTIF(B13:J15,"5/0")+1*COUNTIF(B13:J15,"4/1")+1*COUNTIF(B13:J15,"3/2")+1*COUNTIF(B13:J15,"5/-")+0*COUNTIF(B13:J15,"2/3")+0*COUNTIF(B13:J15,"1/4")+0*COUNTIF(B13:J15,"0/5")</f>
        <v>0</v>
      </c>
      <c r="M13" s="62">
        <f>5*COUNTIF(B13:J15,"5/0")+4*COUNTIF(B13:J15,"4/1")+3*COUNTIF(B13:J15,"3/2")+5*COUNTIF(B13:J15,"5/-")+2*COUNTIF(B13:J15,"2/3")+1*COUNTIF(B13:J15,"1/4")+0*COUNTIF(B13:J15,"0/5")</f>
        <v>0</v>
      </c>
      <c r="N13" s="65">
        <f>0*COUNTIF(B13:J15,"5/0")+1*COUNTIF(B13:J15,"4/1")+2*COUNTIF(B13:J15,"3/2")+3*COUNTIF(B13:J15,"2/3")+4*COUNTIF(B13:J15,"1/4")+5*COUNTIF(B13:J15,"0/5")+5*COUNTIF(B13:J15,"-/5")</f>
        <v>0</v>
      </c>
      <c r="O13" s="51">
        <f>RANK(K13,K$4:K$30)</f>
        <v>1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</v>
      </c>
      <c r="P15" s="13"/>
    </row>
    <row r="16" spans="1:21" x14ac:dyDescent="0.25">
      <c r="A16" s="71" t="e">
        <f ca="1">F1</f>
        <v>#N/A</v>
      </c>
      <c r="B16" s="48"/>
      <c r="C16" s="48"/>
      <c r="D16" s="48"/>
      <c r="E16" s="48"/>
      <c r="F16" s="53"/>
      <c r="G16" s="48"/>
      <c r="H16" s="48"/>
      <c r="I16" s="48"/>
      <c r="J16" s="68"/>
      <c r="K16" s="56">
        <f>5*(COUNTIF(B16:J18,"5/0")+COUNTIF(B16:J18,"4/1")+COUNTIF(B16:J18,"3/2")+COUNTIF(B16:J18,"5/-"))+3*COUNTIF(B16:J18,"2/3")+2*COUNTIF(B16:J18,"1/4")+COUNTIF(B16:J18,"0/5")+0.01*L16+0.0001*(M16-N16)</f>
        <v>0</v>
      </c>
      <c r="L16" s="59">
        <f>1*COUNTIF(B16:J18,"5/0")+1*COUNTIF(B16:J18,"4/1")+1*COUNTIF(B16:J18,"3/2")+1*COUNTIF(B16:J18,"5/-")+0*COUNTIF(B16:J18,"2/3")+0*COUNTIF(B16:J18,"1/4")+0*COUNTIF(B16:J18,"0/5")</f>
        <v>0</v>
      </c>
      <c r="M16" s="62">
        <f>5*COUNTIF(B16:J18,"5/0")+4*COUNTIF(B16:J18,"4/1")+3*COUNTIF(B16:J18,"3/2")+5*COUNTIF(B16:J18,"5/-")+2*COUNTIF(B16:J18,"2/3")+1*COUNTIF(B16:J18,"1/4")+0*COUNTIF(B16:J18,"0/5")</f>
        <v>0</v>
      </c>
      <c r="N16" s="65">
        <f>0*COUNTIF(B16:J18,"5/0")+1*COUNTIF(B16:J18,"4/1")+2*COUNTIF(B16:J18,"3/2")+3*COUNTIF(B16:J18,"2/3")+4*COUNTIF(B16:J18,"1/4")+5*COUNTIF(B16:J18,"0/5")+5*COUNTIF(B16:J18,"-/5")</f>
        <v>0</v>
      </c>
      <c r="O16" s="51">
        <f>RANK(K16,K$4:K$30)</f>
        <v>1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</v>
      </c>
      <c r="P18" s="13"/>
    </row>
    <row r="19" spans="1:20" x14ac:dyDescent="0.25">
      <c r="A19" s="71" t="e">
        <f ca="1">G1</f>
        <v>#N/A</v>
      </c>
      <c r="B19" s="48"/>
      <c r="C19" s="48"/>
      <c r="D19" s="48"/>
      <c r="E19" s="48"/>
      <c r="F19" s="48"/>
      <c r="G19" s="53"/>
      <c r="H19" s="48"/>
      <c r="I19" s="48"/>
      <c r="J19" s="68"/>
      <c r="K19" s="56">
        <f>5*(COUNTIF(B19:J21,"5/0")+COUNTIF(B19:J21,"4/1")+COUNTIF(B19:J21,"3/2")+COUNTIF(B19:J21,"5/-"))+3*COUNTIF(B19:J21,"2/3")+2*COUNTIF(B19:J21,"1/4")+COUNTIF(B19:J21,"0/5")+0.01*L19+0.0001*(M19-N19)</f>
        <v>0</v>
      </c>
      <c r="L19" s="59">
        <f>1*COUNTIF(B19:J21,"5/0")+1*COUNTIF(B19:J21,"4/1")+1*COUNTIF(B19:J21,"3/2")+1*COUNTIF(B19:J21,"5/-")+0*COUNTIF(B19:J21,"2/3")+0*COUNTIF(B19:J21,"1/4")+0*COUNTIF(B19:J21,"0/5")</f>
        <v>0</v>
      </c>
      <c r="M19" s="62">
        <f>5*COUNTIF(B19:J21,"5/0")+4*COUNTIF(B19:J21,"4/1")+3*COUNTIF(B19:J21,"3/2")+5*COUNTIF(B19:J21,"5/-")+2*COUNTIF(B19:J21,"2/3")+1*COUNTIF(B19:J21,"1/4")+0*COUNTIF(B19:J21,"0/5")</f>
        <v>0</v>
      </c>
      <c r="N19" s="65">
        <f>0*COUNTIF(B19:J21,"5/0")+1*COUNTIF(B19:J21,"4/1")+2*COUNTIF(B19:J21,"3/2")+3*COUNTIF(B19:J21,"2/3")+4*COUNTIF(B19:J21,"1/4")+5*COUNTIF(B19:J21,"0/5")+5*COUNTIF(B19:J21,"-/5")</f>
        <v>0</v>
      </c>
      <c r="O19" s="51">
        <f>RANK(K19,K$4:K$30)</f>
        <v>1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0</v>
      </c>
      <c r="P21" s="13"/>
    </row>
    <row r="22" spans="1:20" x14ac:dyDescent="0.25">
      <c r="A22" s="71" t="e">
        <f ca="1">H1</f>
        <v>#N/A</v>
      </c>
      <c r="B22" s="48"/>
      <c r="C22" s="48"/>
      <c r="D22" s="48"/>
      <c r="E22" s="48"/>
      <c r="F22" s="48"/>
      <c r="G22" s="48"/>
      <c r="H22" s="53"/>
      <c r="I22" s="48"/>
      <c r="J22" s="68"/>
      <c r="K22" s="56">
        <f>5*(COUNTIF(B22:J24,"5/0")+COUNTIF(B22:J24,"4/1")+COUNTIF(B22:J24,"3/2")+COUNTIF(B22:J24,"5/-"))+3*COUNTIF(B22:J24,"2/3")+2*COUNTIF(B22:J24,"1/4")+COUNTIF(B22:J24,"0/5")+0.01*L22+0.0001*(M22-N22)</f>
        <v>0</v>
      </c>
      <c r="L22" s="59">
        <f>1*COUNTIF(B22:J24,"5/0")+1*COUNTIF(B22:J24,"4/1")+1*COUNTIF(B22:J24,"3/2")+1*COUNTIF(B22:J24,"5/-")+0*COUNTIF(B22:J24,"2/3")+0*COUNTIF(B22:J24,"1/4")+0*COUNTIF(B22:J24,"0/5")</f>
        <v>0</v>
      </c>
      <c r="M22" s="62">
        <f>5*COUNTIF(B22:J24,"5/0")+4*COUNTIF(B22:J24,"4/1")+3*COUNTIF(B22:J24,"3/2")+5*COUNTIF(B22:J24,"5/-")+2*COUNTIF(B22:J24,"2/3")+1*COUNTIF(B22:J24,"1/4")+0*COUNTIF(B22:J24,"0/5")</f>
        <v>0</v>
      </c>
      <c r="N22" s="65">
        <f>0*COUNTIF(B22:J24,"5/0")+1*COUNTIF(B22:J24,"4/1")+2*COUNTIF(B22:J24,"3/2")+3*COUNTIF(B22:J24,"2/3")+4*COUNTIF(B22:J24,"1/4")+5*COUNTIF(B22:J24,"0/5")+5*COUNTIF(B22:J24,"-/5")</f>
        <v>0</v>
      </c>
      <c r="O22" s="51">
        <f>RANK(K22,K$4:K$30)</f>
        <v>1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</v>
      </c>
      <c r="P24" s="13"/>
    </row>
    <row r="25" spans="1:20" x14ac:dyDescent="0.25">
      <c r="A25" s="71" t="e">
        <f ca="1">I1</f>
        <v>#N/A</v>
      </c>
      <c r="B25" s="48"/>
      <c r="C25" s="48"/>
      <c r="D25" s="48"/>
      <c r="E25" s="48"/>
      <c r="F25" s="48"/>
      <c r="G25" s="48"/>
      <c r="H25" s="48"/>
      <c r="I25" s="53"/>
      <c r="J25" s="68"/>
      <c r="K25" s="56">
        <f>5*(COUNTIF(B25:J27,"5/0")+COUNTIF(B25:J27,"4/1")+COUNTIF(B25:J27,"3/2")+COUNTIF(B25:J27,"5/-"))+3*COUNTIF(B25:J27,"2/3")+2*COUNTIF(B25:J27,"1/4")+COUNTIF(B25:J27,"0/5")+0.01*L25+0.0001*(M25-N25)</f>
        <v>0</v>
      </c>
      <c r="L25" s="59">
        <f>1*COUNTIF(B25:J27,"5/0")+1*COUNTIF(B25:J27,"4/1")+1*COUNTIF(B25:J27,"3/2")+1*COUNTIF(B25:J27,"5/-")+0*COUNTIF(B25:J27,"2/3")+0*COUNTIF(B25:J27,"1/4")+0*COUNTIF(B25:J27,"0/5")</f>
        <v>0</v>
      </c>
      <c r="M25" s="62">
        <f>5*COUNTIF(B25:J27,"5/0")+4*COUNTIF(B25:J27,"4/1")+3*COUNTIF(B25:J27,"3/2")+5*COUNTIF(B25:J27,"5/-")+2*COUNTIF(B25:J27,"2/3")+1*COUNTIF(B25:J27,"1/4")+0*COUNTIF(B25:J27,"0/5")</f>
        <v>0</v>
      </c>
      <c r="N25" s="65">
        <f>0*COUNTIF(B25:J27,"5/0")+1*COUNTIF(B25:J27,"4/1")+2*COUNTIF(B25:J27,"3/2")+3*COUNTIF(B25:J27,"2/3")+4*COUNTIF(B25:J27,"1/4")+5*COUNTIF(B25:J27,"0/5")+5*COUNTIF(B25:J27,"-/5")</f>
        <v>0</v>
      </c>
      <c r="O25" s="51">
        <f>RANK(K25,K$4:K$30)</f>
        <v>1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</v>
      </c>
      <c r="P27" s="13"/>
    </row>
    <row r="28" spans="1:20" ht="15" customHeight="1" x14ac:dyDescent="0.25">
      <c r="A28" s="71" t="e">
        <f ca="1">J1</f>
        <v>#N/A</v>
      </c>
      <c r="B28" s="48"/>
      <c r="C28" s="48"/>
      <c r="D28" s="48"/>
      <c r="E28" s="48"/>
      <c r="F28" s="48"/>
      <c r="G28" s="48"/>
      <c r="H28" s="48"/>
      <c r="I28" s="48"/>
      <c r="J28" s="53"/>
      <c r="K28" s="56">
        <f>5*(COUNTIF(B28:J30,"5/0")+COUNTIF(B28:J30,"4/1")+COUNTIF(B28:J30,"3/2")+COUNTIF(B28:J30,"5/-"))+3*COUNTIF(B28:J30,"2/3")+2*COUNTIF(B28:J30,"1/4")+COUNTIF(B28:J30,"0/5")+0.01*L28+0.0001*(M28-N28)</f>
        <v>0</v>
      </c>
      <c r="L28" s="59">
        <f>1*COUNTIF(B28:J30,"5/0")+1*COUNTIF(B28:J30,"4/1")+1*COUNTIF(B28:J30,"3/2")+1*COUNTIF(B28:J30,"5/-")+0*COUNTIF(B28:J30,"2/3")+0*COUNTIF(B28:J30,"1/4")+0*COUNTIF(B28:J30,"0/5")</f>
        <v>0</v>
      </c>
      <c r="M28" s="62">
        <f>5*COUNTIF(B28:J30,"5/0")+4*COUNTIF(B28:J30,"4/1")+3*COUNTIF(B28:J30,"3/2")+5*COUNTIF(B28:J30,"5/-")+2*COUNTIF(B28:J30,"2/3")+1*COUNTIF(B28:J30,"1/4")+0*COUNTIF(B28:J30,"0/5")</f>
        <v>0</v>
      </c>
      <c r="N28" s="65">
        <f>0*COUNTIF(B28:J30,"5/0")+1*COUNTIF(B28:J30,"4/1")+2*COUNTIF(B28:J30,"3/2")+3*COUNTIF(B28:J30,"2/3")+4*COUNTIF(B28:J30,"1/4")+5*COUNTIF(B28:J30,"0/5")+5*COUNTIF(B28:J30,"-/5")</f>
        <v>0</v>
      </c>
      <c r="O28" s="51">
        <f>RANK(K28,K$4:K$30)</f>
        <v>1</v>
      </c>
      <c r="P28" s="13"/>
    </row>
    <row r="29" spans="1:20" ht="15" customHeight="1" x14ac:dyDescent="0.25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customHeight="1" x14ac:dyDescent="0.25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40"/>
  <sheetViews>
    <sheetView workbookViewId="0">
      <selection activeCell="A2" sqref="A2"/>
    </sheetView>
  </sheetViews>
  <sheetFormatPr defaultRowHeight="15" x14ac:dyDescent="0.25"/>
  <cols>
    <col min="1" max="5" width="12.140625" customWidth="1"/>
    <col min="6" max="8" width="12.140625" hidden="1" customWidth="1"/>
    <col min="9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e">
        <f t="shared" ref="B1:J1" ca="1" si="0">VLOOKUP(CONCATENATE(LEFT($A$2,3),COLUMN()-1),nevezettek,3,FALSE)</f>
        <v>#N/A</v>
      </c>
      <c r="C1" s="71" t="e">
        <f t="shared" ca="1" si="0"/>
        <v>#N/A</v>
      </c>
      <c r="D1" s="71" t="e">
        <f t="shared" ca="1" si="0"/>
        <v>#N/A</v>
      </c>
      <c r="E1" s="71" t="e">
        <f t="shared" ca="1" si="0"/>
        <v>#N/A</v>
      </c>
      <c r="F1" s="71" t="e">
        <f t="shared" ca="1" si="0"/>
        <v>#N/A</v>
      </c>
      <c r="G1" s="71" t="e">
        <f t="shared" ca="1" si="0"/>
        <v>#N/A</v>
      </c>
      <c r="H1" s="71" t="e">
        <f t="shared" ca="1" si="0"/>
        <v>#N/A</v>
      </c>
      <c r="I1" s="71" t="e">
        <f t="shared" ca="1" si="0"/>
        <v>#N/A</v>
      </c>
      <c r="J1" s="71" t="e">
        <f t="shared" ca="1" si="0"/>
        <v>#N/A</v>
      </c>
      <c r="K1" s="83" t="s">
        <v>25</v>
      </c>
      <c r="L1" s="86" t="s">
        <v>38</v>
      </c>
      <c r="M1" s="89" t="s">
        <v>37</v>
      </c>
      <c r="N1" s="74" t="s">
        <v>41</v>
      </c>
      <c r="O1" s="77" t="s">
        <v>7</v>
      </c>
      <c r="P1" s="7"/>
    </row>
    <row r="2" spans="1:21" x14ac:dyDescent="0.25">
      <c r="A2" s="27" t="str">
        <f ca="1">RIGHT(CELL("filename",A1),8)</f>
        <v>Női liga</v>
      </c>
      <c r="B2" s="72"/>
      <c r="C2" s="72"/>
      <c r="D2" s="72"/>
      <c r="E2" s="72"/>
      <c r="F2" s="72"/>
      <c r="G2" s="72"/>
      <c r="H2" s="72"/>
      <c r="I2" s="72"/>
      <c r="J2" s="72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0</v>
      </c>
      <c r="B3" s="73"/>
      <c r="C3" s="73"/>
      <c r="D3" s="73"/>
      <c r="E3" s="73"/>
      <c r="F3" s="73"/>
      <c r="G3" s="73"/>
      <c r="H3" s="73"/>
      <c r="I3" s="73"/>
      <c r="J3" s="73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e">
        <f ca="1">B1</f>
        <v>#N/A</v>
      </c>
      <c r="B4" s="53"/>
      <c r="C4" s="48"/>
      <c r="D4" s="48"/>
      <c r="E4" s="48"/>
      <c r="F4" s="48"/>
      <c r="G4" s="48"/>
      <c r="H4" s="48"/>
      <c r="I4" s="48"/>
      <c r="J4" s="68"/>
      <c r="K4" s="56">
        <f>5*(COUNTIF(B4:J6,"5/0")+COUNTIF(B4:J6,"4/1")+COUNTIF(B4:J6,"3/2")+COUNTIF(B4:J6,"5/-"))+3*COUNTIF(B4:J6,"2/3")+2*COUNTIF(B4:J6,"1/4")+COUNTIF(B4:J6,"0/5")+0.01*L4+0.0001*(M4-N4)</f>
        <v>0</v>
      </c>
      <c r="L4" s="59">
        <f>1*COUNTIF(B4:J6,"5/0")+1*COUNTIF(B4:J6,"4/1")+1*COUNTIF(B4:J6,"3/2")+1*COUNTIF(B4:J6,"5/-")+0*COUNTIF(B4:J6,"2/3")+0*COUNTIF(B4:J6,"1/4")+0*COUNTIF(B4:J6,"0/5")</f>
        <v>0</v>
      </c>
      <c r="M4" s="62">
        <f>5*COUNTIF(B4:J6,"5/0")+4*COUNTIF(B4:J6,"4/1")+3*COUNTIF(B4:J6,"3/2")+5*COUNTIF(B4:J6,"5/-")+2*COUNTIF(B4:J6,"2/3")+1*COUNTIF(B4:J6,"1/4")+0*COUNTIF(B4:J6,"0/5")</f>
        <v>0</v>
      </c>
      <c r="N4" s="65">
        <f>0*COUNTIF(B4:J6,"5/0")+1*COUNTIF(B4:J6,"4/1")+2*COUNTIF(B4:J6,"3/2")+3*COUNTIF(B4:J6,"2/3")+4*COUNTIF(B4:J6,"1/4")+5*COUNTIF(B4:J6,"0/5")+5*COUNTIF(B4:J6,"-/5")</f>
        <v>0</v>
      </c>
      <c r="O4" s="92">
        <f>RANK(K4,K$4:K$30)</f>
        <v>1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93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94"/>
      <c r="P6" s="13"/>
    </row>
    <row r="7" spans="1:21" x14ac:dyDescent="0.25">
      <c r="A7" s="71" t="e">
        <f ca="1">C1</f>
        <v>#N/A</v>
      </c>
      <c r="B7" s="48"/>
      <c r="C7" s="53"/>
      <c r="D7" s="48"/>
      <c r="E7" s="48"/>
      <c r="F7" s="48"/>
      <c r="G7" s="48"/>
      <c r="H7" s="48"/>
      <c r="I7" s="48"/>
      <c r="J7" s="68"/>
      <c r="K7" s="56">
        <f>5*(COUNTIF(B7:J9,"5/0")+COUNTIF(B7:J9,"4/1")+COUNTIF(B7:J9,"3/2")+COUNTIF(B7:J9,"5/-"))+3*COUNTIF(B7:J9,"2/3")+2*COUNTIF(B7:J9,"1/4")+COUNTIF(B7:J9,"0/5")+0.01*L7+0.0001*(M7-N7)</f>
        <v>0</v>
      </c>
      <c r="L7" s="59">
        <f>1*COUNTIF(B7:J9,"5/0")+1*COUNTIF(B7:J9,"4/1")+1*COUNTIF(B7:J9,"3/2")+1*COUNTIF(B7:J9,"5/-")+0*COUNTIF(B7:J9,"2/3")+0*COUNTIF(B7:J9,"1/4")+0*COUNTIF(B7:J9,"0/5")</f>
        <v>0</v>
      </c>
      <c r="M7" s="62">
        <f>5*COUNTIF(B7:J9,"5/0")+4*COUNTIF(B7:J9,"4/1")+3*COUNTIF(B7:J9,"3/2")+5*COUNTIF(B7:J9,"5/-")+2*COUNTIF(B7:J9,"2/3")+1*COUNTIF(B7:J9,"1/4")+0*COUNTIF(B7:J9,"0/5")</f>
        <v>0</v>
      </c>
      <c r="N7" s="65">
        <f>0*COUNTIF(B7:J9,"5/0")+1*COUNTIF(B7:J9,"4/1")+2*COUNTIF(B7:J9,"3/2")+3*COUNTIF(B7:J9,"2/3")+4*COUNTIF(B7:J9,"1/4")+5*COUNTIF(B7:J9,"0/5")+5*COUNTIF(B7:J9,"-/5")</f>
        <v>0</v>
      </c>
      <c r="O7" s="92">
        <f>RANK(K7,K$4:K$30)</f>
        <v>1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93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94"/>
      <c r="P9" s="13"/>
      <c r="R9" s="11"/>
    </row>
    <row r="10" spans="1:21" x14ac:dyDescent="0.25">
      <c r="A10" s="71" t="e">
        <f ca="1">D1</f>
        <v>#N/A</v>
      </c>
      <c r="B10" s="48"/>
      <c r="C10" s="48"/>
      <c r="D10" s="53"/>
      <c r="E10" s="48"/>
      <c r="F10" s="48"/>
      <c r="G10" s="48"/>
      <c r="H10" s="48"/>
      <c r="I10" s="48"/>
      <c r="J10" s="68"/>
      <c r="K10" s="56">
        <f>5*(COUNTIF(B10:J12,"5/0")+COUNTIF(B10:J12,"4/1")+COUNTIF(B10:J12,"3/2")+COUNTIF(B10:J12,"5/-"))+3*COUNTIF(B10:J12,"2/3")+2*COUNTIF(B10:J12,"1/4")+COUNTIF(B10:J12,"0/5")+0.01*L10+0.0001*(M10-N10)</f>
        <v>0</v>
      </c>
      <c r="L10" s="59">
        <f>1*COUNTIF(B10:J12,"5/0")+1*COUNTIF(B10:J12,"4/1")+1*COUNTIF(B10:J12,"3/2")+1*COUNTIF(B10:J12,"5/-")+0*COUNTIF(B10:J12,"2/3")+0*COUNTIF(B10:J12,"1/4")+0*COUNTIF(B10:J12,"0/5")</f>
        <v>0</v>
      </c>
      <c r="M10" s="62">
        <f>5*COUNTIF(B10:J12,"5/0")+4*COUNTIF(B10:J12,"4/1")+3*COUNTIF(B10:J12,"3/2")+5*COUNTIF(B10:J12,"5/-")+2*COUNTIF(B10:J12,"2/3")+1*COUNTIF(B10:J12,"1/4")+0*COUNTIF(B10:J12,"0/5")</f>
        <v>0</v>
      </c>
      <c r="N10" s="65">
        <f>0*COUNTIF(B10:J12,"5/0")+1*COUNTIF(B10:J12,"4/1")+2*COUNTIF(B10:J12,"3/2")+3*COUNTIF(B10:J12,"2/3")+4*COUNTIF(B10:J12,"1/4")+5*COUNTIF(B10:J12,"0/5")+5*COUNTIF(B10:J12,"-/5")</f>
        <v>0</v>
      </c>
      <c r="O10" s="92">
        <f>RANK(K10,K$4:K$30)</f>
        <v>1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93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94"/>
      <c r="P12" s="13"/>
    </row>
    <row r="13" spans="1:21" x14ac:dyDescent="0.25">
      <c r="A13" s="71" t="e">
        <f ca="1">E1</f>
        <v>#N/A</v>
      </c>
      <c r="B13" s="48"/>
      <c r="C13" s="48"/>
      <c r="D13" s="48"/>
      <c r="E13" s="53"/>
      <c r="F13" s="48"/>
      <c r="G13" s="48"/>
      <c r="H13" s="48"/>
      <c r="I13" s="48"/>
      <c r="J13" s="68"/>
      <c r="K13" s="56">
        <f>5*(COUNTIF(B13:J15,"5/0")+COUNTIF(B13:J15,"4/1")+COUNTIF(B13:J15,"3/2")+COUNTIF(B13:J15,"5/-"))+3*COUNTIF(B13:J15,"2/3")+2*COUNTIF(B13:J15,"1/4")+COUNTIF(B13:J15,"0/5")+0.01*L13+0.0001*(M13-N13)</f>
        <v>0</v>
      </c>
      <c r="L13" s="59">
        <f>1*COUNTIF(B13:J15,"5/0")+1*COUNTIF(B13:J15,"4/1")+1*COUNTIF(B13:J15,"3/2")+1*COUNTIF(B13:J15,"5/-")+0*COUNTIF(B13:J15,"2/3")+0*COUNTIF(B13:J15,"1/4")+0*COUNTIF(B13:J15,"0/5")</f>
        <v>0</v>
      </c>
      <c r="M13" s="62">
        <f>5*COUNTIF(B13:J15,"5/0")+4*COUNTIF(B13:J15,"4/1")+3*COUNTIF(B13:J15,"3/2")+5*COUNTIF(B13:J15,"5/-")+2*COUNTIF(B13:J15,"2/3")+1*COUNTIF(B13:J15,"1/4")+0*COUNTIF(B13:J15,"0/5")</f>
        <v>0</v>
      </c>
      <c r="N13" s="65">
        <f>0*COUNTIF(B13:J15,"5/0")+1*COUNTIF(B13:J15,"4/1")+2*COUNTIF(B13:J15,"3/2")+3*COUNTIF(B13:J15,"2/3")+4*COUNTIF(B13:J15,"1/4")+5*COUNTIF(B13:J15,"0/5")+5*COUNTIF(B13:J15,"-/5")</f>
        <v>0</v>
      </c>
      <c r="O13" s="92">
        <f>RANK(K13,K$4:K$30)</f>
        <v>1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93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94"/>
      <c r="P15" s="13"/>
    </row>
    <row r="16" spans="1:21" ht="14.45" hidden="1" x14ac:dyDescent="0.3">
      <c r="A16" s="71" t="e">
        <f ca="1">F1</f>
        <v>#N/A</v>
      </c>
      <c r="B16" s="48"/>
      <c r="C16" s="48"/>
      <c r="D16" s="48"/>
      <c r="E16" s="48"/>
      <c r="F16" s="53"/>
      <c r="G16" s="48"/>
      <c r="H16" s="48"/>
      <c r="I16" s="48"/>
      <c r="J16" s="68"/>
      <c r="K16" s="56">
        <f>5*(COUNTIF(B16:J18,"5/0")+COUNTIF(B16:J18,"4/1")+COUNTIF(B16:J18,"3/2")+COUNTIF(B16:J18,"5/-"))+3*COUNTIF(B16:J18,"2/3")+2*COUNTIF(B16:J18,"1/4")+COUNTIF(B16:J18,"0/5")+0.01*L16+0.0001*(M16-N16)</f>
        <v>0</v>
      </c>
      <c r="L16" s="59">
        <f>1*COUNTIF(B16:J18,"5/0")+1*COUNTIF(B16:J18,"4/1")+1*COUNTIF(B16:J18,"3/2")+1*COUNTIF(B16:J18,"5/-")+0*COUNTIF(B16:J18,"2/3")+0*COUNTIF(B16:J18,"1/4")+0*COUNTIF(B16:J18,"0/5")</f>
        <v>0</v>
      </c>
      <c r="M16" s="62">
        <f>5*COUNTIF(B16:J18,"5/0")+4*COUNTIF(B16:J18,"4/1")+3*COUNTIF(B16:J18,"3/2")+5*COUNTIF(B16:J18,"5/-")+2*COUNTIF(B16:J18,"2/3")+1*COUNTIF(B16:J18,"1/4")+0*COUNTIF(B16:J18,"0/5")</f>
        <v>0</v>
      </c>
      <c r="N16" s="65">
        <f>0*COUNTIF(B16:J18,"5/0")+1*COUNTIF(B16:J18,"4/1")+2*COUNTIF(B16:J18,"3/2")+3*COUNTIF(B16:J18,"2/3")+4*COUNTIF(B16:J18,"1/4")+5*COUNTIF(B16:J18,"0/5")+5*COUNTIF(B16:J18,"-/5")</f>
        <v>0</v>
      </c>
      <c r="O16" s="92">
        <f>RANK(K16,K$4:K$30)</f>
        <v>1</v>
      </c>
      <c r="P16" s="13"/>
    </row>
    <row r="17" spans="1:20" ht="14.45" hidden="1" x14ac:dyDescent="0.3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93"/>
      <c r="P17" s="5"/>
    </row>
    <row r="18" spans="1:20" ht="14.45" hidden="1" x14ac:dyDescent="0.3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94"/>
      <c r="P18" s="13"/>
    </row>
    <row r="19" spans="1:20" ht="14.45" hidden="1" x14ac:dyDescent="0.3">
      <c r="A19" s="71" t="e">
        <f ca="1">G1</f>
        <v>#N/A</v>
      </c>
      <c r="B19" s="48"/>
      <c r="C19" s="48"/>
      <c r="D19" s="48"/>
      <c r="E19" s="48"/>
      <c r="F19" s="48"/>
      <c r="G19" s="53"/>
      <c r="H19" s="48"/>
      <c r="I19" s="48"/>
      <c r="J19" s="68"/>
      <c r="K19" s="56">
        <f>5*(COUNTIF(B19:J21,"5/0")+COUNTIF(B19:J21,"4/1")+COUNTIF(B19:J21,"3/2")+COUNTIF(B19:J21,"5/-"))+3*COUNTIF(B19:J21,"2/3")+2*COUNTIF(B19:J21,"1/4")+COUNTIF(B19:J21,"0/5")+0.01*L19+0.0001*(M19-N19)</f>
        <v>0</v>
      </c>
      <c r="L19" s="59">
        <f>1*COUNTIF(B19:J21,"5/0")+1*COUNTIF(B19:J21,"4/1")+1*COUNTIF(B19:J21,"3/2")+1*COUNTIF(B19:J21,"5/-")+0*COUNTIF(B19:J21,"2/3")+0*COUNTIF(B19:J21,"1/4")+0*COUNTIF(B19:J21,"0/5")</f>
        <v>0</v>
      </c>
      <c r="M19" s="62">
        <f>5*COUNTIF(B19:J21,"5/0")+4*COUNTIF(B19:J21,"4/1")+3*COUNTIF(B19:J21,"3/2")+5*COUNTIF(B19:J21,"5/-")+2*COUNTIF(B19:J21,"2/3")+1*COUNTIF(B19:J21,"1/4")+0*COUNTIF(B19:J21,"0/5")</f>
        <v>0</v>
      </c>
      <c r="N19" s="65">
        <f>0*COUNTIF(B19:J21,"5/0")+1*COUNTIF(B19:J21,"4/1")+2*COUNTIF(B19:J21,"3/2")+3*COUNTIF(B19:J21,"2/3")+4*COUNTIF(B19:J21,"1/4")+5*COUNTIF(B19:J21,"0/5")+5*COUNTIF(B19:J21,"-/5")</f>
        <v>0</v>
      </c>
      <c r="O19" s="92">
        <f>RANK(K19,K$4:K$30)</f>
        <v>1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93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94"/>
      <c r="P21" s="13"/>
    </row>
    <row r="22" spans="1:20" x14ac:dyDescent="0.25">
      <c r="A22" s="71" t="e">
        <f ca="1">H1</f>
        <v>#N/A</v>
      </c>
      <c r="B22" s="48"/>
      <c r="C22" s="48"/>
      <c r="D22" s="48"/>
      <c r="E22" s="48"/>
      <c r="F22" s="48"/>
      <c r="G22" s="48"/>
      <c r="H22" s="53"/>
      <c r="I22" s="48"/>
      <c r="J22" s="68"/>
      <c r="K22" s="56">
        <f>5*(COUNTIF(B22:J24,"5/0")+COUNTIF(B22:J24,"4/1")+COUNTIF(B22:J24,"3/2")+COUNTIF(B22:J24,"5/-"))+3*COUNTIF(B22:J24,"2/3")+2*COUNTIF(B22:J24,"1/4")+COUNTIF(B22:J24,"0/5")+0.01*L22+0.0001*(M22-N22)</f>
        <v>0</v>
      </c>
      <c r="L22" s="59">
        <f>1*COUNTIF(B22:J24,"5/0")+1*COUNTIF(B22:J24,"4/1")+1*COUNTIF(B22:J24,"3/2")+1*COUNTIF(B22:J24,"5/-")+0*COUNTIF(B22:J24,"2/3")+0*COUNTIF(B22:J24,"1/4")+0*COUNTIF(B22:J24,"0/5")</f>
        <v>0</v>
      </c>
      <c r="M22" s="62">
        <f>5*COUNTIF(B22:J24,"5/0")+4*COUNTIF(B22:J24,"4/1")+3*COUNTIF(B22:J24,"3/2")+5*COUNTIF(B22:J24,"5/-")+2*COUNTIF(B22:J24,"2/3")+1*COUNTIF(B22:J24,"1/4")+0*COUNTIF(B22:J24,"0/5")</f>
        <v>0</v>
      </c>
      <c r="N22" s="65">
        <f>0*COUNTIF(B22:J24,"5/0")+1*COUNTIF(B22:J24,"4/1")+2*COUNTIF(B22:J24,"3/2")+3*COUNTIF(B22:J24,"2/3")+4*COUNTIF(B22:J24,"1/4")+5*COUNTIF(B22:J24,"0/5")+5*COUNTIF(B22:J24,"-/5")</f>
        <v>0</v>
      </c>
      <c r="O22" s="92">
        <f>RANK(K22,K$4:K$30)</f>
        <v>1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93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94"/>
      <c r="P24" s="13"/>
    </row>
    <row r="25" spans="1:20" x14ac:dyDescent="0.25">
      <c r="A25" s="71" t="e">
        <f ca="1">I1</f>
        <v>#N/A</v>
      </c>
      <c r="B25" s="48"/>
      <c r="C25" s="48"/>
      <c r="D25" s="48"/>
      <c r="E25" s="48"/>
      <c r="F25" s="48"/>
      <c r="G25" s="48"/>
      <c r="H25" s="48"/>
      <c r="I25" s="53"/>
      <c r="J25" s="68"/>
      <c r="K25" s="56">
        <f>5*(COUNTIF(B25:J27,"5/0")+COUNTIF(B25:J27,"4/1")+COUNTIF(B25:J27,"3/2")+COUNTIF(B25:J27,"5/-"))+3*COUNTIF(B25:J27,"2/3")+2*COUNTIF(B25:J27,"1/4")+COUNTIF(B25:J27,"0/5")+0.01*L25+0.0001*(M25-N25)</f>
        <v>0</v>
      </c>
      <c r="L25" s="59">
        <f>1*COUNTIF(B25:J27,"5/0")+1*COUNTIF(B25:J27,"4/1")+1*COUNTIF(B25:J27,"3/2")+1*COUNTIF(B25:J27,"5/-")+0*COUNTIF(B25:J27,"2/3")+0*COUNTIF(B25:J27,"1/4")+0*COUNTIF(B25:J27,"0/5")</f>
        <v>0</v>
      </c>
      <c r="M25" s="62">
        <f>5*COUNTIF(B25:J27,"5/0")+4*COUNTIF(B25:J27,"4/1")+3*COUNTIF(B25:J27,"3/2")+5*COUNTIF(B25:J27,"5/-")+2*COUNTIF(B25:J27,"2/3")+1*COUNTIF(B25:J27,"1/4")+0*COUNTIF(B25:J27,"0/5")</f>
        <v>0</v>
      </c>
      <c r="N25" s="65">
        <f>0*COUNTIF(B25:J27,"5/0")+1*COUNTIF(B25:J27,"4/1")+2*COUNTIF(B25:J27,"3/2")+3*COUNTIF(B25:J27,"2/3")+4*COUNTIF(B25:J27,"1/4")+5*COUNTIF(B25:J27,"0/5")+5*COUNTIF(B25:J27,"-/5")</f>
        <v>0</v>
      </c>
      <c r="O25" s="92">
        <f>RANK(K25,K$4:K$30)</f>
        <v>1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93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94"/>
      <c r="P27" s="13"/>
    </row>
    <row r="28" spans="1:20" ht="15" customHeight="1" x14ac:dyDescent="0.25">
      <c r="A28" s="71" t="e">
        <f ca="1">J1</f>
        <v>#N/A</v>
      </c>
      <c r="B28" s="48"/>
      <c r="C28" s="48"/>
      <c r="D28" s="48"/>
      <c r="E28" s="48"/>
      <c r="F28" s="48"/>
      <c r="G28" s="48"/>
      <c r="H28" s="48"/>
      <c r="I28" s="48"/>
      <c r="J28" s="53"/>
      <c r="K28" s="56">
        <f>5*(COUNTIF(B28:J30,"5/0")+COUNTIF(B28:J30,"4/1")+COUNTIF(B28:J30,"3/2")+COUNTIF(B28:J30,"5/-"))+3*COUNTIF(B28:J30,"2/3")+2*COUNTIF(B28:J30,"1/4")+COUNTIF(B28:J30,"0/5")+0.01*L28+0.0001*(M28-N28)</f>
        <v>0</v>
      </c>
      <c r="L28" s="59">
        <f>1*COUNTIF(B28:J30,"5/0")+1*COUNTIF(B28:J30,"4/1")+1*COUNTIF(B28:J30,"3/2")+1*COUNTIF(B28:J30,"5/-")+0*COUNTIF(B28:J30,"2/3")+0*COUNTIF(B28:J30,"1/4")+0*COUNTIF(B28:J30,"0/5")</f>
        <v>0</v>
      </c>
      <c r="M28" s="62">
        <f>5*COUNTIF(B28:J30,"5/0")+4*COUNTIF(B28:J30,"4/1")+3*COUNTIF(B28:J30,"3/2")+5*COUNTIF(B28:J30,"5/-")+2*COUNTIF(B28:J30,"2/3")+1*COUNTIF(B28:J30,"1/4")+0*COUNTIF(B28:J30,"0/5")</f>
        <v>0</v>
      </c>
      <c r="N28" s="65">
        <f>0*COUNTIF(B28:J30,"5/0")+1*COUNTIF(B28:J30,"4/1")+2*COUNTIF(B28:J30,"3/2")+3*COUNTIF(B28:J30,"2/3")+4*COUNTIF(B28:J30,"1/4")+5*COUNTIF(B28:J30,"0/5")+5*COUNTIF(B28:J30,"-/5")</f>
        <v>0</v>
      </c>
      <c r="O28" s="92">
        <f>RANK(K28,K$4:K$30)</f>
        <v>1</v>
      </c>
      <c r="P28" s="13"/>
    </row>
    <row r="29" spans="1:20" ht="15" customHeight="1" x14ac:dyDescent="0.25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93"/>
      <c r="P29" s="3"/>
    </row>
    <row r="30" spans="1:20" ht="15" customHeight="1" x14ac:dyDescent="0.25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94"/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K4:K6"/>
    <mergeCell ref="L4:L6"/>
    <mergeCell ref="B1:B3"/>
    <mergeCell ref="C1:C3"/>
    <mergeCell ref="D1:D3"/>
    <mergeCell ref="E1:E3"/>
    <mergeCell ref="F1:F3"/>
    <mergeCell ref="G1:G3"/>
    <mergeCell ref="B4:B6"/>
    <mergeCell ref="C4:C6"/>
    <mergeCell ref="L7:L9"/>
    <mergeCell ref="A10:A12"/>
    <mergeCell ref="K10:K12"/>
    <mergeCell ref="L10:L12"/>
    <mergeCell ref="H1:H3"/>
    <mergeCell ref="I1:I3"/>
    <mergeCell ref="J1:J3"/>
    <mergeCell ref="K1:K3"/>
    <mergeCell ref="L1:L3"/>
    <mergeCell ref="A4:A6"/>
    <mergeCell ref="D4:D6"/>
    <mergeCell ref="E4:E6"/>
    <mergeCell ref="F4:F6"/>
    <mergeCell ref="G4:G6"/>
    <mergeCell ref="H4:H6"/>
    <mergeCell ref="I4:I6"/>
    <mergeCell ref="J4:J6"/>
    <mergeCell ref="B10:B12"/>
    <mergeCell ref="C10:C12"/>
    <mergeCell ref="D10:D12"/>
    <mergeCell ref="E10:E12"/>
    <mergeCell ref="F10:F12"/>
    <mergeCell ref="G10:G12"/>
    <mergeCell ref="H10:H12"/>
    <mergeCell ref="L22:L24"/>
    <mergeCell ref="A25:A27"/>
    <mergeCell ref="A13:A15"/>
    <mergeCell ref="K13:K15"/>
    <mergeCell ref="L13:L15"/>
    <mergeCell ref="A7:A9"/>
    <mergeCell ref="K7:K9"/>
    <mergeCell ref="A16:A18"/>
    <mergeCell ref="K16:K18"/>
    <mergeCell ref="L16:L18"/>
    <mergeCell ref="K25:K27"/>
    <mergeCell ref="L25:L27"/>
    <mergeCell ref="A19:A21"/>
    <mergeCell ref="K19:K21"/>
    <mergeCell ref="L19:L21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28:A30"/>
    <mergeCell ref="K28:K30"/>
    <mergeCell ref="L28:L30"/>
    <mergeCell ref="A22:A24"/>
    <mergeCell ref="K22:K24"/>
    <mergeCell ref="M1:M3"/>
    <mergeCell ref="N1:N3"/>
    <mergeCell ref="O1:O3"/>
    <mergeCell ref="M4:M6"/>
    <mergeCell ref="N4:N6"/>
    <mergeCell ref="O4:O6"/>
    <mergeCell ref="M7:M9"/>
    <mergeCell ref="N7:N9"/>
    <mergeCell ref="O7:O9"/>
    <mergeCell ref="M10:M12"/>
    <mergeCell ref="N10:N12"/>
    <mergeCell ref="O10:O12"/>
    <mergeCell ref="M13:M15"/>
    <mergeCell ref="N13:N15"/>
    <mergeCell ref="O13:O15"/>
    <mergeCell ref="M16:M18"/>
    <mergeCell ref="N16:N18"/>
    <mergeCell ref="O16:O18"/>
    <mergeCell ref="M19:M21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J19:J21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I28:I30"/>
    <mergeCell ref="H22:H24"/>
    <mergeCell ref="I22:I24"/>
    <mergeCell ref="B19:B21"/>
    <mergeCell ref="C19:C21"/>
    <mergeCell ref="D19:D21"/>
    <mergeCell ref="E19:E21"/>
    <mergeCell ref="F19:F21"/>
    <mergeCell ref="G19:G21"/>
    <mergeCell ref="H19:H21"/>
    <mergeCell ref="I19:I21"/>
    <mergeCell ref="J22:J24"/>
    <mergeCell ref="B25:B27"/>
    <mergeCell ref="C25:C27"/>
    <mergeCell ref="D25:D27"/>
    <mergeCell ref="E25:E27"/>
    <mergeCell ref="F25:F27"/>
    <mergeCell ref="G25:G27"/>
    <mergeCell ref="J28:J30"/>
    <mergeCell ref="I25:I27"/>
    <mergeCell ref="J25:J27"/>
    <mergeCell ref="B28:B30"/>
    <mergeCell ref="C28:C30"/>
    <mergeCell ref="D28:D30"/>
    <mergeCell ref="E28:E30"/>
    <mergeCell ref="F28:F30"/>
    <mergeCell ref="G28:G30"/>
    <mergeCell ref="H28:H30"/>
    <mergeCell ref="H25:H27"/>
    <mergeCell ref="B22:B24"/>
    <mergeCell ref="C22:C24"/>
    <mergeCell ref="D22:D24"/>
    <mergeCell ref="E22:E24"/>
    <mergeCell ref="F22:F24"/>
    <mergeCell ref="G22:G24"/>
  </mergeCells>
  <conditionalFormatting sqref="A4:A30">
    <cfRule type="cellIs" dxfId="1" priority="3" stopIfTrue="1" operator="equal">
      <formula>0</formula>
    </cfRule>
  </conditionalFormatting>
  <conditionalFormatting sqref="O4:O33">
    <cfRule type="iconSet" priority="4">
      <iconSet iconSet="3Arrows" reverse="1">
        <cfvo type="percent" val="0"/>
        <cfvo type="num" val="2" gte="0"/>
        <cfvo type="num" val="MIN(($A$3-1),(MAX($O$4:$O$30)))"/>
      </iconSet>
    </cfRule>
  </conditionalFormatting>
  <conditionalFormatting sqref="B4:J30">
    <cfRule type="cellIs" priority="1" operator="equal">
      <formula>""</formula>
    </cfRule>
    <cfRule type="expression" dxfId="0" priority="2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K59"/>
  <sheetViews>
    <sheetView zoomScaleNormal="100" workbookViewId="0">
      <pane xSplit="2" ySplit="1" topLeftCell="C32" activePane="bottomRight" state="frozen"/>
      <selection activeCell="C2" sqref="C2"/>
      <selection pane="topRight" activeCell="C2" sqref="C2"/>
      <selection pane="bottomLeft" activeCell="C2" sqref="C2"/>
      <selection pane="bottomRight" activeCell="I35" sqref="I35"/>
    </sheetView>
  </sheetViews>
  <sheetFormatPr defaultColWidth="22.5703125" defaultRowHeight="15" x14ac:dyDescent="0.25"/>
  <cols>
    <col min="1" max="1" width="12.42578125" style="20" bestFit="1" customWidth="1"/>
    <col min="2" max="2" width="10.7109375" style="20" bestFit="1" customWidth="1"/>
    <col min="3" max="3" width="19.42578125" style="21" bestFit="1" customWidth="1"/>
    <col min="4" max="4" width="12.42578125" style="24" bestFit="1" customWidth="1"/>
    <col min="5" max="7" width="4.85546875" style="20" hidden="1" customWidth="1"/>
    <col min="8" max="8" width="4.85546875" style="21" hidden="1" customWidth="1"/>
    <col min="9" max="16384" width="22.5703125" style="21"/>
  </cols>
  <sheetData>
    <row r="1" spans="1:11" ht="18.75" customHeight="1" x14ac:dyDescent="0.25">
      <c r="A1" s="19" t="s">
        <v>16</v>
      </c>
      <c r="B1" s="19" t="s">
        <v>27</v>
      </c>
      <c r="C1" s="19" t="s">
        <v>32</v>
      </c>
      <c r="D1" s="19" t="s">
        <v>58</v>
      </c>
      <c r="E1" s="20" t="s">
        <v>62</v>
      </c>
      <c r="F1" s="20" t="s">
        <v>63</v>
      </c>
      <c r="G1" s="20" t="s">
        <v>64</v>
      </c>
      <c r="H1" s="21" t="s">
        <v>65</v>
      </c>
      <c r="K1" s="39"/>
    </row>
    <row r="2" spans="1:11" ht="18.75" customHeight="1" x14ac:dyDescent="0.25">
      <c r="A2" s="22" t="str">
        <f t="shared" ref="A2:A33" si="0">F2</f>
        <v>A1</v>
      </c>
      <c r="B2" s="22">
        <f t="shared" ref="B2:B33" si="1">ROW()-1</f>
        <v>1</v>
      </c>
      <c r="C2" s="36" t="s">
        <v>45</v>
      </c>
      <c r="D2" s="23" t="s">
        <v>17</v>
      </c>
      <c r="E2" s="20">
        <f t="shared" ref="E2:E33" si="2">IF(D2=D1,E1+1,1)</f>
        <v>1</v>
      </c>
      <c r="F2" s="20" t="str">
        <f t="shared" ref="F2:F33" si="3">CONCATENATE(D2,E2)</f>
        <v>A1</v>
      </c>
      <c r="G2" s="20">
        <f t="shared" ref="G2:G33" ca="1" si="4">VLOOKUP(C2,INDIRECT("'"&amp;D2&amp;" liga'!$A$1:$O$30"),15,FALSE)</f>
        <v>1</v>
      </c>
    </row>
    <row r="3" spans="1:11" ht="18.75" customHeight="1" x14ac:dyDescent="0.25">
      <c r="A3" s="22" t="str">
        <f t="shared" si="0"/>
        <v>A2</v>
      </c>
      <c r="B3" s="22">
        <f t="shared" si="1"/>
        <v>2</v>
      </c>
      <c r="C3" s="36" t="s">
        <v>14</v>
      </c>
      <c r="D3" s="23" t="s">
        <v>17</v>
      </c>
      <c r="E3" s="20">
        <f t="shared" si="2"/>
        <v>2</v>
      </c>
      <c r="F3" s="20" t="str">
        <f t="shared" si="3"/>
        <v>A2</v>
      </c>
      <c r="G3" s="20">
        <f t="shared" ca="1" si="4"/>
        <v>2</v>
      </c>
    </row>
    <row r="4" spans="1:11" ht="18.75" customHeight="1" x14ac:dyDescent="0.25">
      <c r="A4" s="22" t="str">
        <f t="shared" si="0"/>
        <v>A3</v>
      </c>
      <c r="B4" s="22">
        <f t="shared" si="1"/>
        <v>3</v>
      </c>
      <c r="C4" s="36" t="s">
        <v>22</v>
      </c>
      <c r="D4" s="23" t="s">
        <v>17</v>
      </c>
      <c r="E4" s="20">
        <f t="shared" si="2"/>
        <v>3</v>
      </c>
      <c r="F4" s="20" t="str">
        <f t="shared" si="3"/>
        <v>A3</v>
      </c>
      <c r="G4" s="20">
        <f t="shared" ca="1" si="4"/>
        <v>4</v>
      </c>
    </row>
    <row r="5" spans="1:11" ht="18.75" customHeight="1" x14ac:dyDescent="0.25">
      <c r="A5" s="22" t="str">
        <f t="shared" si="0"/>
        <v>A4</v>
      </c>
      <c r="B5" s="22">
        <f t="shared" si="1"/>
        <v>4</v>
      </c>
      <c r="C5" s="36" t="s">
        <v>44</v>
      </c>
      <c r="D5" s="23" t="s">
        <v>17</v>
      </c>
      <c r="E5" s="20">
        <f t="shared" si="2"/>
        <v>4</v>
      </c>
      <c r="F5" s="20" t="str">
        <f t="shared" si="3"/>
        <v>A4</v>
      </c>
      <c r="G5" s="20">
        <f t="shared" ca="1" si="4"/>
        <v>7</v>
      </c>
    </row>
    <row r="6" spans="1:11" ht="18.75" customHeight="1" x14ac:dyDescent="0.25">
      <c r="A6" s="22" t="str">
        <f t="shared" si="0"/>
        <v>A5</v>
      </c>
      <c r="B6" s="22">
        <f t="shared" si="1"/>
        <v>5</v>
      </c>
      <c r="C6" s="36" t="s">
        <v>15</v>
      </c>
      <c r="D6" s="23" t="s">
        <v>17</v>
      </c>
      <c r="E6" s="20">
        <f t="shared" si="2"/>
        <v>5</v>
      </c>
      <c r="F6" s="20" t="str">
        <f t="shared" si="3"/>
        <v>A5</v>
      </c>
      <c r="G6" s="20">
        <f t="shared" ca="1" si="4"/>
        <v>3</v>
      </c>
    </row>
    <row r="7" spans="1:11" ht="18.75" customHeight="1" x14ac:dyDescent="0.25">
      <c r="A7" s="22" t="str">
        <f t="shared" si="0"/>
        <v>A6</v>
      </c>
      <c r="B7" s="22">
        <f t="shared" si="1"/>
        <v>6</v>
      </c>
      <c r="C7" s="36" t="s">
        <v>34</v>
      </c>
      <c r="D7" s="23" t="s">
        <v>17</v>
      </c>
      <c r="E7" s="20">
        <f t="shared" si="2"/>
        <v>6</v>
      </c>
      <c r="F7" s="20" t="str">
        <f t="shared" si="3"/>
        <v>A6</v>
      </c>
      <c r="G7" s="20">
        <f t="shared" ca="1" si="4"/>
        <v>5</v>
      </c>
    </row>
    <row r="8" spans="1:11" ht="18.75" customHeight="1" x14ac:dyDescent="0.3">
      <c r="A8" s="22" t="str">
        <f t="shared" si="0"/>
        <v>A7</v>
      </c>
      <c r="B8" s="22">
        <f t="shared" si="1"/>
        <v>7</v>
      </c>
      <c r="C8" s="36" t="s">
        <v>30</v>
      </c>
      <c r="D8" s="23" t="s">
        <v>17</v>
      </c>
      <c r="E8" s="20">
        <f t="shared" si="2"/>
        <v>7</v>
      </c>
      <c r="F8" s="20" t="str">
        <f t="shared" si="3"/>
        <v>A7</v>
      </c>
      <c r="G8" s="20">
        <f t="shared" ca="1" si="4"/>
        <v>9</v>
      </c>
      <c r="H8" s="21" t="s">
        <v>73</v>
      </c>
    </row>
    <row r="9" spans="1:11" ht="18.75" customHeight="1" x14ac:dyDescent="0.25">
      <c r="A9" s="22" t="str">
        <f t="shared" si="0"/>
        <v>A8</v>
      </c>
      <c r="B9" s="22">
        <f t="shared" si="1"/>
        <v>8</v>
      </c>
      <c r="C9" s="36" t="s">
        <v>19</v>
      </c>
      <c r="D9" s="23" t="s">
        <v>17</v>
      </c>
      <c r="E9" s="20">
        <f t="shared" si="2"/>
        <v>8</v>
      </c>
      <c r="F9" s="20" t="str">
        <f t="shared" si="3"/>
        <v>A8</v>
      </c>
      <c r="G9" s="20">
        <f t="shared" ca="1" si="4"/>
        <v>6</v>
      </c>
    </row>
    <row r="10" spans="1:11" ht="18.75" customHeight="1" x14ac:dyDescent="0.25">
      <c r="A10" s="22" t="str">
        <f t="shared" si="0"/>
        <v>A9</v>
      </c>
      <c r="B10" s="22">
        <f t="shared" si="1"/>
        <v>9</v>
      </c>
      <c r="C10" s="36" t="s">
        <v>26</v>
      </c>
      <c r="D10" s="23" t="s">
        <v>17</v>
      </c>
      <c r="E10" s="20">
        <f t="shared" si="2"/>
        <v>9</v>
      </c>
      <c r="F10" s="20" t="str">
        <f t="shared" si="3"/>
        <v>A9</v>
      </c>
      <c r="G10" s="20">
        <f t="shared" ca="1" si="4"/>
        <v>8</v>
      </c>
    </row>
    <row r="11" spans="1:11" ht="18.75" customHeight="1" x14ac:dyDescent="0.25">
      <c r="A11" s="22" t="str">
        <f t="shared" si="0"/>
        <v>B1</v>
      </c>
      <c r="B11" s="22">
        <f t="shared" si="1"/>
        <v>10</v>
      </c>
      <c r="C11" s="36" t="s">
        <v>60</v>
      </c>
      <c r="D11" s="23" t="s">
        <v>18</v>
      </c>
      <c r="E11" s="20">
        <f t="shared" si="2"/>
        <v>1</v>
      </c>
      <c r="F11" s="20" t="str">
        <f t="shared" si="3"/>
        <v>B1</v>
      </c>
      <c r="G11" s="20">
        <f t="shared" ca="1" si="4"/>
        <v>7</v>
      </c>
    </row>
    <row r="12" spans="1:11" ht="18.75" customHeight="1" x14ac:dyDescent="0.25">
      <c r="A12" s="22" t="str">
        <f t="shared" si="0"/>
        <v>B2</v>
      </c>
      <c r="B12" s="22">
        <f t="shared" si="1"/>
        <v>11</v>
      </c>
      <c r="C12" s="36" t="s">
        <v>78</v>
      </c>
      <c r="D12" s="23" t="s">
        <v>18</v>
      </c>
      <c r="E12" s="20">
        <f t="shared" si="2"/>
        <v>2</v>
      </c>
      <c r="F12" s="20" t="str">
        <f t="shared" si="3"/>
        <v>B2</v>
      </c>
      <c r="G12" s="20">
        <f t="shared" ca="1" si="4"/>
        <v>1</v>
      </c>
      <c r="H12" s="35"/>
    </row>
    <row r="13" spans="1:11" ht="18.75" customHeight="1" x14ac:dyDescent="0.3">
      <c r="A13" s="22" t="str">
        <f t="shared" si="0"/>
        <v>B3</v>
      </c>
      <c r="B13" s="22">
        <f t="shared" si="1"/>
        <v>12</v>
      </c>
      <c r="C13" s="36" t="s">
        <v>42</v>
      </c>
      <c r="D13" s="23" t="s">
        <v>18</v>
      </c>
      <c r="E13" s="20">
        <f t="shared" si="2"/>
        <v>3</v>
      </c>
      <c r="F13" s="20" t="str">
        <f t="shared" si="3"/>
        <v>B3</v>
      </c>
      <c r="G13" s="20">
        <f t="shared" ca="1" si="4"/>
        <v>2</v>
      </c>
    </row>
    <row r="14" spans="1:11" ht="18.75" customHeight="1" x14ac:dyDescent="0.25">
      <c r="A14" s="22" t="str">
        <f t="shared" si="0"/>
        <v>B4</v>
      </c>
      <c r="B14" s="22">
        <f t="shared" si="1"/>
        <v>13</v>
      </c>
      <c r="C14" s="36" t="s">
        <v>8</v>
      </c>
      <c r="D14" s="23" t="s">
        <v>18</v>
      </c>
      <c r="E14" s="20">
        <f t="shared" si="2"/>
        <v>4</v>
      </c>
      <c r="F14" s="20" t="str">
        <f t="shared" si="3"/>
        <v>B4</v>
      </c>
      <c r="G14" s="20">
        <f t="shared" ca="1" si="4"/>
        <v>5</v>
      </c>
    </row>
    <row r="15" spans="1:11" ht="18.75" customHeight="1" x14ac:dyDescent="0.25">
      <c r="A15" s="22" t="str">
        <f t="shared" si="0"/>
        <v>B5</v>
      </c>
      <c r="B15" s="22">
        <f t="shared" si="1"/>
        <v>14</v>
      </c>
      <c r="C15" s="36" t="s">
        <v>70</v>
      </c>
      <c r="D15" s="23" t="s">
        <v>18</v>
      </c>
      <c r="E15" s="20">
        <f t="shared" si="2"/>
        <v>5</v>
      </c>
      <c r="F15" s="20" t="str">
        <f t="shared" si="3"/>
        <v>B5</v>
      </c>
      <c r="G15" s="20">
        <f t="shared" ca="1" si="4"/>
        <v>8</v>
      </c>
    </row>
    <row r="16" spans="1:11" ht="18.75" customHeight="1" x14ac:dyDescent="0.25">
      <c r="A16" s="22" t="str">
        <f t="shared" si="0"/>
        <v>B6</v>
      </c>
      <c r="B16" s="22">
        <f t="shared" si="1"/>
        <v>15</v>
      </c>
      <c r="C16" s="36" t="s">
        <v>82</v>
      </c>
      <c r="D16" s="23" t="s">
        <v>18</v>
      </c>
      <c r="E16" s="20">
        <f t="shared" si="2"/>
        <v>6</v>
      </c>
      <c r="F16" s="20" t="str">
        <f t="shared" si="3"/>
        <v>B6</v>
      </c>
      <c r="G16" s="20">
        <f t="shared" ca="1" si="4"/>
        <v>4</v>
      </c>
    </row>
    <row r="17" spans="1:8" ht="18.75" customHeight="1" x14ac:dyDescent="0.25">
      <c r="A17" s="22" t="str">
        <f t="shared" si="0"/>
        <v>B7</v>
      </c>
      <c r="B17" s="22">
        <f t="shared" si="1"/>
        <v>16</v>
      </c>
      <c r="C17" s="36" t="s">
        <v>69</v>
      </c>
      <c r="D17" s="23" t="s">
        <v>18</v>
      </c>
      <c r="E17" s="20">
        <f t="shared" si="2"/>
        <v>7</v>
      </c>
      <c r="F17" s="20" t="str">
        <f t="shared" si="3"/>
        <v>B7</v>
      </c>
      <c r="G17" s="20">
        <f t="shared" ca="1" si="4"/>
        <v>3</v>
      </c>
    </row>
    <row r="18" spans="1:8" ht="18.75" customHeight="1" x14ac:dyDescent="0.25">
      <c r="A18" s="22" t="str">
        <f t="shared" si="0"/>
        <v>B8</v>
      </c>
      <c r="B18" s="22">
        <f t="shared" si="1"/>
        <v>17</v>
      </c>
      <c r="C18" s="36" t="s">
        <v>36</v>
      </c>
      <c r="D18" s="23" t="s">
        <v>18</v>
      </c>
      <c r="E18" s="20">
        <f t="shared" si="2"/>
        <v>8</v>
      </c>
      <c r="F18" s="20" t="str">
        <f t="shared" si="3"/>
        <v>B8</v>
      </c>
      <c r="G18" s="20">
        <f t="shared" ca="1" si="4"/>
        <v>6</v>
      </c>
    </row>
    <row r="19" spans="1:8" ht="18.75" customHeight="1" x14ac:dyDescent="0.25">
      <c r="A19" s="22" t="str">
        <f t="shared" si="0"/>
        <v>C1</v>
      </c>
      <c r="B19" s="22">
        <f t="shared" si="1"/>
        <v>18</v>
      </c>
      <c r="C19" s="36" t="s">
        <v>71</v>
      </c>
      <c r="D19" s="23" t="s">
        <v>20</v>
      </c>
      <c r="E19" s="20">
        <f t="shared" si="2"/>
        <v>1</v>
      </c>
      <c r="F19" s="20" t="str">
        <f t="shared" si="3"/>
        <v>C1</v>
      </c>
      <c r="G19" s="20">
        <f t="shared" ca="1" si="4"/>
        <v>6</v>
      </c>
      <c r="H19" s="21" t="s">
        <v>83</v>
      </c>
    </row>
    <row r="20" spans="1:8" ht="18.75" customHeight="1" x14ac:dyDescent="0.25">
      <c r="A20" s="22" t="str">
        <f t="shared" si="0"/>
        <v>C2</v>
      </c>
      <c r="B20" s="22">
        <f t="shared" si="1"/>
        <v>19</v>
      </c>
      <c r="C20" s="36" t="s">
        <v>61</v>
      </c>
      <c r="D20" s="23" t="s">
        <v>20</v>
      </c>
      <c r="E20" s="20">
        <f t="shared" si="2"/>
        <v>2</v>
      </c>
      <c r="F20" s="20" t="str">
        <f t="shared" si="3"/>
        <v>C2</v>
      </c>
      <c r="G20" s="20">
        <f t="shared" ca="1" si="4"/>
        <v>4</v>
      </c>
    </row>
    <row r="21" spans="1:8" ht="18.75" customHeight="1" x14ac:dyDescent="0.25">
      <c r="A21" s="22" t="str">
        <f t="shared" si="0"/>
        <v>C3</v>
      </c>
      <c r="B21" s="22">
        <f t="shared" si="1"/>
        <v>20</v>
      </c>
      <c r="C21" s="36" t="s">
        <v>13</v>
      </c>
      <c r="D21" s="23" t="s">
        <v>20</v>
      </c>
      <c r="E21" s="20">
        <f t="shared" si="2"/>
        <v>3</v>
      </c>
      <c r="F21" s="20" t="str">
        <f t="shared" si="3"/>
        <v>C3</v>
      </c>
      <c r="G21" s="20">
        <f t="shared" ca="1" si="4"/>
        <v>7</v>
      </c>
    </row>
    <row r="22" spans="1:8" ht="18.75" customHeight="1" x14ac:dyDescent="0.25">
      <c r="A22" s="22" t="str">
        <f t="shared" si="0"/>
        <v>C4</v>
      </c>
      <c r="B22" s="22">
        <f t="shared" si="1"/>
        <v>21</v>
      </c>
      <c r="C22" s="36" t="s">
        <v>76</v>
      </c>
      <c r="D22" s="23" t="s">
        <v>20</v>
      </c>
      <c r="E22" s="20">
        <f t="shared" si="2"/>
        <v>4</v>
      </c>
      <c r="F22" s="20" t="str">
        <f t="shared" si="3"/>
        <v>C4</v>
      </c>
      <c r="G22" s="20">
        <f t="shared" ca="1" si="4"/>
        <v>9</v>
      </c>
    </row>
    <row r="23" spans="1:8" ht="18.75" customHeight="1" x14ac:dyDescent="0.25">
      <c r="A23" s="22" t="str">
        <f t="shared" si="0"/>
        <v>C5</v>
      </c>
      <c r="B23" s="22">
        <f t="shared" si="1"/>
        <v>22</v>
      </c>
      <c r="C23" s="36" t="s">
        <v>47</v>
      </c>
      <c r="D23" s="23" t="s">
        <v>20</v>
      </c>
      <c r="E23" s="20">
        <f t="shared" si="2"/>
        <v>5</v>
      </c>
      <c r="F23" s="20" t="str">
        <f t="shared" si="3"/>
        <v>C5</v>
      </c>
      <c r="G23" s="20">
        <f t="shared" ca="1" si="4"/>
        <v>2</v>
      </c>
    </row>
    <row r="24" spans="1:8" ht="18.75" customHeight="1" x14ac:dyDescent="0.25">
      <c r="A24" s="22" t="str">
        <f t="shared" si="0"/>
        <v>C6</v>
      </c>
      <c r="B24" s="22">
        <f t="shared" si="1"/>
        <v>23</v>
      </c>
      <c r="C24" s="37" t="s">
        <v>10</v>
      </c>
      <c r="D24" s="23" t="s">
        <v>20</v>
      </c>
      <c r="E24" s="20">
        <f t="shared" si="2"/>
        <v>6</v>
      </c>
      <c r="F24" s="20" t="str">
        <f t="shared" si="3"/>
        <v>C6</v>
      </c>
      <c r="G24" s="20">
        <f t="shared" ca="1" si="4"/>
        <v>8</v>
      </c>
    </row>
    <row r="25" spans="1:8" ht="18.75" customHeight="1" x14ac:dyDescent="0.25">
      <c r="A25" s="22" t="str">
        <f t="shared" si="0"/>
        <v>C7</v>
      </c>
      <c r="B25" s="22">
        <f t="shared" si="1"/>
        <v>24</v>
      </c>
      <c r="C25" s="36" t="s">
        <v>31</v>
      </c>
      <c r="D25" s="23" t="s">
        <v>20</v>
      </c>
      <c r="E25" s="20">
        <f t="shared" si="2"/>
        <v>7</v>
      </c>
      <c r="F25" s="20" t="str">
        <f t="shared" si="3"/>
        <v>C7</v>
      </c>
      <c r="G25" s="20">
        <f t="shared" ca="1" si="4"/>
        <v>5</v>
      </c>
    </row>
    <row r="26" spans="1:8" ht="18.75" customHeight="1" x14ac:dyDescent="0.25">
      <c r="A26" s="22" t="str">
        <f t="shared" si="0"/>
        <v>C8</v>
      </c>
      <c r="B26" s="22">
        <f t="shared" si="1"/>
        <v>25</v>
      </c>
      <c r="C26" s="36" t="s">
        <v>80</v>
      </c>
      <c r="D26" s="23" t="s">
        <v>20</v>
      </c>
      <c r="E26" s="20">
        <f t="shared" si="2"/>
        <v>8</v>
      </c>
      <c r="F26" s="20" t="str">
        <f t="shared" si="3"/>
        <v>C8</v>
      </c>
      <c r="G26" s="20">
        <f t="shared" ca="1" si="4"/>
        <v>1</v>
      </c>
    </row>
    <row r="27" spans="1:8" ht="18.75" customHeight="1" x14ac:dyDescent="0.25">
      <c r="A27" s="22" t="str">
        <f t="shared" si="0"/>
        <v>C9</v>
      </c>
      <c r="B27" s="22">
        <f t="shared" si="1"/>
        <v>26</v>
      </c>
      <c r="C27" s="36" t="s">
        <v>43</v>
      </c>
      <c r="D27" s="23" t="s">
        <v>20</v>
      </c>
      <c r="E27" s="20">
        <f t="shared" si="2"/>
        <v>9</v>
      </c>
      <c r="F27" s="20" t="str">
        <f t="shared" si="3"/>
        <v>C9</v>
      </c>
      <c r="G27" s="20">
        <f t="shared" ca="1" si="4"/>
        <v>3</v>
      </c>
    </row>
    <row r="28" spans="1:8" ht="18.75" customHeight="1" x14ac:dyDescent="0.25">
      <c r="A28" s="22" t="str">
        <f t="shared" si="0"/>
        <v>D1</v>
      </c>
      <c r="B28" s="22">
        <f t="shared" si="1"/>
        <v>27</v>
      </c>
      <c r="C28" s="36" t="s">
        <v>81</v>
      </c>
      <c r="D28" s="23" t="s">
        <v>21</v>
      </c>
      <c r="E28" s="20">
        <f t="shared" si="2"/>
        <v>1</v>
      </c>
      <c r="F28" s="20" t="str">
        <f t="shared" si="3"/>
        <v>D1</v>
      </c>
      <c r="G28" s="20">
        <f t="shared" ca="1" si="4"/>
        <v>9</v>
      </c>
    </row>
    <row r="29" spans="1:8" ht="18.75" customHeight="1" x14ac:dyDescent="0.25">
      <c r="A29" s="22" t="str">
        <f t="shared" si="0"/>
        <v>D2</v>
      </c>
      <c r="B29" s="22">
        <f t="shared" si="1"/>
        <v>28</v>
      </c>
      <c r="C29" s="36" t="s">
        <v>29</v>
      </c>
      <c r="D29" s="23" t="s">
        <v>21</v>
      </c>
      <c r="E29" s="20">
        <f t="shared" si="2"/>
        <v>2</v>
      </c>
      <c r="F29" s="20" t="str">
        <f t="shared" si="3"/>
        <v>D2</v>
      </c>
      <c r="G29" s="20">
        <f t="shared" ca="1" si="4"/>
        <v>4</v>
      </c>
    </row>
    <row r="30" spans="1:8" ht="18.75" customHeight="1" x14ac:dyDescent="0.25">
      <c r="A30" s="22" t="str">
        <f t="shared" si="0"/>
        <v>D3</v>
      </c>
      <c r="B30" s="22">
        <f t="shared" si="1"/>
        <v>29</v>
      </c>
      <c r="C30" s="36" t="s">
        <v>51</v>
      </c>
      <c r="D30" s="23" t="s">
        <v>21</v>
      </c>
      <c r="E30" s="20">
        <f t="shared" si="2"/>
        <v>3</v>
      </c>
      <c r="F30" s="20" t="str">
        <f t="shared" si="3"/>
        <v>D3</v>
      </c>
      <c r="G30" s="20">
        <f t="shared" ca="1" si="4"/>
        <v>7</v>
      </c>
    </row>
    <row r="31" spans="1:8" ht="18.75" customHeight="1" x14ac:dyDescent="0.25">
      <c r="A31" s="22" t="str">
        <f t="shared" si="0"/>
        <v>D4</v>
      </c>
      <c r="B31" s="22">
        <f t="shared" si="1"/>
        <v>30</v>
      </c>
      <c r="C31" s="36" t="s">
        <v>59</v>
      </c>
      <c r="D31" s="23" t="s">
        <v>21</v>
      </c>
      <c r="E31" s="20">
        <f t="shared" si="2"/>
        <v>4</v>
      </c>
      <c r="F31" s="20" t="str">
        <f t="shared" si="3"/>
        <v>D4</v>
      </c>
      <c r="G31" s="20">
        <f t="shared" ca="1" si="4"/>
        <v>3</v>
      </c>
    </row>
    <row r="32" spans="1:8" ht="18.75" customHeight="1" x14ac:dyDescent="0.25">
      <c r="A32" s="22" t="str">
        <f t="shared" si="0"/>
        <v>D5</v>
      </c>
      <c r="B32" s="22">
        <f t="shared" si="1"/>
        <v>31</v>
      </c>
      <c r="C32" s="36" t="s">
        <v>33</v>
      </c>
      <c r="D32" s="23" t="s">
        <v>21</v>
      </c>
      <c r="E32" s="20">
        <f t="shared" si="2"/>
        <v>5</v>
      </c>
      <c r="F32" s="20" t="str">
        <f t="shared" si="3"/>
        <v>D5</v>
      </c>
      <c r="G32" s="20">
        <f t="shared" ca="1" si="4"/>
        <v>8</v>
      </c>
    </row>
    <row r="33" spans="1:8" ht="18.75" customHeight="1" x14ac:dyDescent="0.25">
      <c r="A33" s="22" t="str">
        <f t="shared" si="0"/>
        <v>D6</v>
      </c>
      <c r="B33" s="22">
        <f t="shared" si="1"/>
        <v>32</v>
      </c>
      <c r="C33" s="36" t="s">
        <v>97</v>
      </c>
      <c r="D33" s="23" t="s">
        <v>21</v>
      </c>
      <c r="E33" s="20">
        <f t="shared" si="2"/>
        <v>6</v>
      </c>
      <c r="F33" s="20" t="str">
        <f t="shared" si="3"/>
        <v>D6</v>
      </c>
      <c r="G33" s="20">
        <f t="shared" ca="1" si="4"/>
        <v>1</v>
      </c>
    </row>
    <row r="34" spans="1:8" ht="18.75" customHeight="1" x14ac:dyDescent="0.25">
      <c r="A34" s="22" t="str">
        <f t="shared" ref="A34:A59" si="5">F34</f>
        <v>D7</v>
      </c>
      <c r="B34" s="22">
        <f t="shared" ref="B34:B59" si="6">ROW()-1</f>
        <v>33</v>
      </c>
      <c r="C34" s="36" t="s">
        <v>66</v>
      </c>
      <c r="D34" s="23" t="s">
        <v>21</v>
      </c>
      <c r="E34" s="20">
        <f t="shared" ref="E34:E59" si="7">IF(D34=D33,E33+1,1)</f>
        <v>7</v>
      </c>
      <c r="F34" s="20" t="str">
        <f t="shared" ref="F34:F59" si="8">CONCATENATE(D34,E34)</f>
        <v>D7</v>
      </c>
      <c r="G34" s="20">
        <f t="shared" ref="G34:G59" ca="1" si="9">VLOOKUP(C34,INDIRECT("'"&amp;D34&amp;" liga'!$A$1:$O$30"),15,FALSE)</f>
        <v>5</v>
      </c>
    </row>
    <row r="35" spans="1:8" ht="18.75" customHeight="1" x14ac:dyDescent="0.25">
      <c r="A35" s="22" t="str">
        <f t="shared" si="5"/>
        <v>D8</v>
      </c>
      <c r="B35" s="22">
        <f t="shared" si="6"/>
        <v>34</v>
      </c>
      <c r="C35" s="36" t="s">
        <v>46</v>
      </c>
      <c r="D35" s="23" t="s">
        <v>21</v>
      </c>
      <c r="E35" s="20">
        <f t="shared" si="7"/>
        <v>8</v>
      </c>
      <c r="F35" s="20" t="str">
        <f t="shared" si="8"/>
        <v>D8</v>
      </c>
      <c r="G35" s="20">
        <f t="shared" ca="1" si="9"/>
        <v>6</v>
      </c>
    </row>
    <row r="36" spans="1:8" ht="18.75" customHeight="1" x14ac:dyDescent="0.25">
      <c r="A36" s="22" t="str">
        <f t="shared" si="5"/>
        <v>D9</v>
      </c>
      <c r="B36" s="22">
        <f t="shared" si="6"/>
        <v>35</v>
      </c>
      <c r="C36" s="36" t="s">
        <v>88</v>
      </c>
      <c r="D36" s="23" t="s">
        <v>21</v>
      </c>
      <c r="E36" s="20">
        <f t="shared" si="7"/>
        <v>9</v>
      </c>
      <c r="F36" s="20" t="str">
        <f t="shared" si="8"/>
        <v>D9</v>
      </c>
      <c r="G36" s="20">
        <f t="shared" ca="1" si="9"/>
        <v>2</v>
      </c>
    </row>
    <row r="37" spans="1:8" ht="18.75" customHeight="1" x14ac:dyDescent="0.25">
      <c r="A37" s="22" t="str">
        <f t="shared" si="5"/>
        <v>E1</v>
      </c>
      <c r="B37" s="22">
        <f t="shared" si="6"/>
        <v>36</v>
      </c>
      <c r="C37" s="36" t="s">
        <v>68</v>
      </c>
      <c r="D37" s="23" t="s">
        <v>23</v>
      </c>
      <c r="E37" s="20">
        <f t="shared" si="7"/>
        <v>1</v>
      </c>
      <c r="F37" s="20" t="str">
        <f t="shared" si="8"/>
        <v>E1</v>
      </c>
      <c r="G37" s="20">
        <f t="shared" ca="1" si="9"/>
        <v>7</v>
      </c>
    </row>
    <row r="38" spans="1:8" ht="18.75" customHeight="1" x14ac:dyDescent="0.25">
      <c r="A38" s="22" t="str">
        <f t="shared" si="5"/>
        <v>E2</v>
      </c>
      <c r="B38" s="22">
        <f t="shared" si="6"/>
        <v>37</v>
      </c>
      <c r="C38" s="36" t="s">
        <v>48</v>
      </c>
      <c r="D38" s="23" t="s">
        <v>23</v>
      </c>
      <c r="E38" s="20">
        <f t="shared" si="7"/>
        <v>2</v>
      </c>
      <c r="F38" s="20" t="str">
        <f t="shared" si="8"/>
        <v>E2</v>
      </c>
      <c r="G38" s="20">
        <f t="shared" ca="1" si="9"/>
        <v>2</v>
      </c>
    </row>
    <row r="39" spans="1:8" ht="18.75" customHeight="1" x14ac:dyDescent="0.25">
      <c r="A39" s="22" t="str">
        <f t="shared" si="5"/>
        <v>E3</v>
      </c>
      <c r="B39" s="22">
        <f t="shared" si="6"/>
        <v>38</v>
      </c>
      <c r="C39" s="36" t="s">
        <v>12</v>
      </c>
      <c r="D39" s="23" t="s">
        <v>23</v>
      </c>
      <c r="E39" s="20">
        <f t="shared" si="7"/>
        <v>3</v>
      </c>
      <c r="F39" s="20" t="str">
        <f t="shared" si="8"/>
        <v>E3</v>
      </c>
      <c r="G39" s="20">
        <f t="shared" ca="1" si="9"/>
        <v>7</v>
      </c>
    </row>
    <row r="40" spans="1:8" ht="18.75" customHeight="1" x14ac:dyDescent="0.25">
      <c r="A40" s="22" t="str">
        <f t="shared" si="5"/>
        <v>E4</v>
      </c>
      <c r="B40" s="22">
        <f t="shared" si="6"/>
        <v>39</v>
      </c>
      <c r="C40" s="37" t="s">
        <v>9</v>
      </c>
      <c r="D40" s="23" t="s">
        <v>23</v>
      </c>
      <c r="E40" s="20">
        <f t="shared" si="7"/>
        <v>4</v>
      </c>
      <c r="F40" s="20" t="str">
        <f t="shared" si="8"/>
        <v>E4</v>
      </c>
      <c r="G40" s="20">
        <f t="shared" ca="1" si="9"/>
        <v>3</v>
      </c>
    </row>
    <row r="41" spans="1:8" ht="18.75" customHeight="1" x14ac:dyDescent="0.25">
      <c r="A41" s="22" t="str">
        <f t="shared" si="5"/>
        <v>E5</v>
      </c>
      <c r="B41" s="22">
        <f t="shared" si="6"/>
        <v>40</v>
      </c>
      <c r="C41" s="36" t="s">
        <v>79</v>
      </c>
      <c r="D41" s="23" t="s">
        <v>23</v>
      </c>
      <c r="E41" s="20">
        <f t="shared" si="7"/>
        <v>5</v>
      </c>
      <c r="F41" s="20" t="str">
        <f t="shared" si="8"/>
        <v>E5</v>
      </c>
      <c r="G41" s="20">
        <f t="shared" ca="1" si="9"/>
        <v>6</v>
      </c>
    </row>
    <row r="42" spans="1:8" ht="18.75" customHeight="1" x14ac:dyDescent="0.25">
      <c r="A42" s="22" t="str">
        <f t="shared" si="5"/>
        <v>E6</v>
      </c>
      <c r="B42" s="22">
        <f t="shared" si="6"/>
        <v>41</v>
      </c>
      <c r="C42" s="36" t="s">
        <v>49</v>
      </c>
      <c r="D42" s="23" t="s">
        <v>23</v>
      </c>
      <c r="E42" s="20">
        <f t="shared" si="7"/>
        <v>6</v>
      </c>
      <c r="F42" s="20" t="str">
        <f t="shared" si="8"/>
        <v>E6</v>
      </c>
      <c r="G42" s="20">
        <f t="shared" ca="1" si="9"/>
        <v>5</v>
      </c>
    </row>
    <row r="43" spans="1:8" ht="18.75" customHeight="1" x14ac:dyDescent="0.25">
      <c r="A43" s="22" t="str">
        <f t="shared" si="5"/>
        <v>E7</v>
      </c>
      <c r="B43" s="22">
        <f t="shared" si="6"/>
        <v>42</v>
      </c>
      <c r="C43" s="36" t="s">
        <v>96</v>
      </c>
      <c r="D43" s="23" t="s">
        <v>23</v>
      </c>
      <c r="E43" s="20">
        <f t="shared" si="7"/>
        <v>7</v>
      </c>
      <c r="F43" s="20" t="str">
        <f t="shared" si="8"/>
        <v>E7</v>
      </c>
      <c r="G43" s="20">
        <f t="shared" ca="1" si="9"/>
        <v>1</v>
      </c>
    </row>
    <row r="44" spans="1:8" ht="18.75" customHeight="1" x14ac:dyDescent="0.25">
      <c r="A44" s="22" t="str">
        <f t="shared" si="5"/>
        <v>E8</v>
      </c>
      <c r="B44" s="22">
        <f t="shared" si="6"/>
        <v>43</v>
      </c>
      <c r="C44" s="36" t="s">
        <v>6</v>
      </c>
      <c r="D44" s="23" t="s">
        <v>23</v>
      </c>
      <c r="E44" s="20">
        <f t="shared" si="7"/>
        <v>8</v>
      </c>
      <c r="F44" s="20" t="str">
        <f t="shared" si="8"/>
        <v>E8</v>
      </c>
      <c r="G44" s="20">
        <f t="shared" ca="1" si="9"/>
        <v>3</v>
      </c>
    </row>
    <row r="45" spans="1:8" ht="18.75" customHeight="1" x14ac:dyDescent="0.25">
      <c r="A45" s="22" t="str">
        <f t="shared" si="5"/>
        <v>F1</v>
      </c>
      <c r="B45" s="22">
        <f t="shared" si="6"/>
        <v>44</v>
      </c>
      <c r="C45" s="36" t="s">
        <v>35</v>
      </c>
      <c r="D45" s="23" t="s">
        <v>24</v>
      </c>
      <c r="E45" s="20">
        <f t="shared" si="7"/>
        <v>1</v>
      </c>
      <c r="F45" s="20" t="str">
        <f t="shared" si="8"/>
        <v>F1</v>
      </c>
      <c r="G45" s="20">
        <f t="shared" ca="1" si="9"/>
        <v>3</v>
      </c>
    </row>
    <row r="46" spans="1:8" ht="20.100000000000001" customHeight="1" x14ac:dyDescent="0.25">
      <c r="A46" s="22" t="str">
        <f t="shared" si="5"/>
        <v>F2</v>
      </c>
      <c r="B46" s="22">
        <f t="shared" si="6"/>
        <v>45</v>
      </c>
      <c r="C46" s="36" t="s">
        <v>87</v>
      </c>
      <c r="D46" s="23" t="s">
        <v>24</v>
      </c>
      <c r="E46" s="20">
        <f t="shared" si="7"/>
        <v>2</v>
      </c>
      <c r="F46" s="20" t="str">
        <f t="shared" si="8"/>
        <v>F2</v>
      </c>
      <c r="G46" s="20">
        <f t="shared" ca="1" si="9"/>
        <v>2</v>
      </c>
    </row>
    <row r="47" spans="1:8" ht="20.100000000000001" customHeight="1" x14ac:dyDescent="0.25">
      <c r="A47" s="22" t="str">
        <f t="shared" si="5"/>
        <v>F3</v>
      </c>
      <c r="B47" s="22">
        <f t="shared" si="6"/>
        <v>46</v>
      </c>
      <c r="C47" s="36" t="s">
        <v>67</v>
      </c>
      <c r="D47" s="23" t="s">
        <v>24</v>
      </c>
      <c r="E47" s="20">
        <f t="shared" si="7"/>
        <v>3</v>
      </c>
      <c r="F47" s="20" t="str">
        <f t="shared" si="8"/>
        <v>F3</v>
      </c>
      <c r="G47" s="20">
        <f t="shared" ca="1" si="9"/>
        <v>7</v>
      </c>
      <c r="H47" s="21" t="s">
        <v>94</v>
      </c>
    </row>
    <row r="48" spans="1:8" ht="20.100000000000001" customHeight="1" x14ac:dyDescent="0.25">
      <c r="A48" s="22" t="str">
        <f t="shared" si="5"/>
        <v>F4</v>
      </c>
      <c r="B48" s="22">
        <f t="shared" si="6"/>
        <v>47</v>
      </c>
      <c r="C48" s="36" t="s">
        <v>86</v>
      </c>
      <c r="D48" s="23" t="s">
        <v>24</v>
      </c>
      <c r="E48" s="20">
        <f t="shared" si="7"/>
        <v>4</v>
      </c>
      <c r="F48" s="20" t="str">
        <f t="shared" si="8"/>
        <v>F4</v>
      </c>
      <c r="G48" s="20">
        <f t="shared" ca="1" si="9"/>
        <v>5</v>
      </c>
    </row>
    <row r="49" spans="1:7" ht="20.100000000000001" customHeight="1" x14ac:dyDescent="0.25">
      <c r="A49" s="22" t="str">
        <f t="shared" si="5"/>
        <v>F5</v>
      </c>
      <c r="B49" s="22">
        <f t="shared" si="6"/>
        <v>48</v>
      </c>
      <c r="C49" s="36" t="s">
        <v>74</v>
      </c>
      <c r="D49" s="23" t="s">
        <v>24</v>
      </c>
      <c r="E49" s="20">
        <f t="shared" si="7"/>
        <v>5</v>
      </c>
      <c r="F49" s="20" t="str">
        <f t="shared" si="8"/>
        <v>F5</v>
      </c>
      <c r="G49" s="20">
        <f t="shared" ca="1" si="9"/>
        <v>6</v>
      </c>
    </row>
    <row r="50" spans="1:7" ht="20.100000000000001" customHeight="1" x14ac:dyDescent="0.25">
      <c r="A50" s="22" t="str">
        <f t="shared" si="5"/>
        <v>F6</v>
      </c>
      <c r="B50" s="22">
        <f t="shared" si="6"/>
        <v>49</v>
      </c>
      <c r="C50" s="36" t="s">
        <v>100</v>
      </c>
      <c r="D50" s="23" t="s">
        <v>24</v>
      </c>
      <c r="E50" s="20">
        <f t="shared" si="7"/>
        <v>6</v>
      </c>
      <c r="F50" s="20" t="str">
        <f t="shared" si="8"/>
        <v>F6</v>
      </c>
      <c r="G50" s="20">
        <f t="shared" ca="1" si="9"/>
        <v>1</v>
      </c>
    </row>
    <row r="51" spans="1:7" ht="20.100000000000001" customHeight="1" x14ac:dyDescent="0.25">
      <c r="A51" s="22" t="str">
        <f t="shared" si="5"/>
        <v>F7</v>
      </c>
      <c r="B51" s="22">
        <f t="shared" si="6"/>
        <v>50</v>
      </c>
      <c r="C51" s="36" t="s">
        <v>77</v>
      </c>
      <c r="D51" s="23" t="s">
        <v>24</v>
      </c>
      <c r="E51" s="20">
        <f t="shared" si="7"/>
        <v>7</v>
      </c>
      <c r="F51" s="20" t="str">
        <f t="shared" si="8"/>
        <v>F7</v>
      </c>
      <c r="G51" s="20">
        <f t="shared" ca="1" si="9"/>
        <v>4</v>
      </c>
    </row>
    <row r="52" spans="1:7" ht="20.100000000000001" customHeight="1" x14ac:dyDescent="0.25">
      <c r="A52" s="22" t="str">
        <f t="shared" si="5"/>
        <v>G1</v>
      </c>
      <c r="B52" s="22">
        <f t="shared" si="6"/>
        <v>51</v>
      </c>
      <c r="C52" s="36" t="s">
        <v>11</v>
      </c>
      <c r="D52" s="23" t="s">
        <v>84</v>
      </c>
      <c r="E52" s="20">
        <f t="shared" si="7"/>
        <v>1</v>
      </c>
      <c r="F52" s="20" t="str">
        <f t="shared" si="8"/>
        <v>G1</v>
      </c>
      <c r="G52" s="20">
        <f t="shared" ca="1" si="9"/>
        <v>2</v>
      </c>
    </row>
    <row r="53" spans="1:7" ht="20.100000000000001" customHeight="1" x14ac:dyDescent="0.25">
      <c r="A53" s="22" t="str">
        <f t="shared" si="5"/>
        <v>G2</v>
      </c>
      <c r="B53" s="22">
        <f t="shared" si="6"/>
        <v>52</v>
      </c>
      <c r="C53" s="36" t="s">
        <v>98</v>
      </c>
      <c r="D53" s="23" t="s">
        <v>84</v>
      </c>
      <c r="E53" s="20">
        <f t="shared" si="7"/>
        <v>2</v>
      </c>
      <c r="F53" s="20" t="str">
        <f t="shared" si="8"/>
        <v>G2</v>
      </c>
      <c r="G53" s="20">
        <f t="shared" ca="1" si="9"/>
        <v>7</v>
      </c>
    </row>
    <row r="54" spans="1:7" ht="20.100000000000001" customHeight="1" x14ac:dyDescent="0.25">
      <c r="A54" s="22" t="str">
        <f t="shared" si="5"/>
        <v>G3</v>
      </c>
      <c r="B54" s="22">
        <f t="shared" si="6"/>
        <v>53</v>
      </c>
      <c r="C54" s="36" t="s">
        <v>99</v>
      </c>
      <c r="D54" s="23" t="s">
        <v>84</v>
      </c>
      <c r="E54" s="20">
        <f t="shared" si="7"/>
        <v>3</v>
      </c>
      <c r="F54" s="20" t="str">
        <f t="shared" si="8"/>
        <v>G3</v>
      </c>
      <c r="G54" s="20">
        <f t="shared" ca="1" si="9"/>
        <v>4</v>
      </c>
    </row>
    <row r="55" spans="1:7" ht="20.100000000000001" customHeight="1" x14ac:dyDescent="0.25">
      <c r="A55" s="22" t="str">
        <f t="shared" si="5"/>
        <v>G4</v>
      </c>
      <c r="B55" s="22">
        <f t="shared" si="6"/>
        <v>54</v>
      </c>
      <c r="C55" s="36" t="s">
        <v>89</v>
      </c>
      <c r="D55" s="23" t="s">
        <v>84</v>
      </c>
      <c r="E55" s="20">
        <f t="shared" si="7"/>
        <v>4</v>
      </c>
      <c r="F55" s="20" t="str">
        <f t="shared" si="8"/>
        <v>G4</v>
      </c>
      <c r="G55" s="20">
        <f t="shared" ca="1" si="9"/>
        <v>6</v>
      </c>
    </row>
    <row r="56" spans="1:7" ht="20.100000000000001" customHeight="1" x14ac:dyDescent="0.25">
      <c r="A56" s="22" t="str">
        <f t="shared" si="5"/>
        <v>G5</v>
      </c>
      <c r="B56" s="22">
        <f t="shared" si="6"/>
        <v>55</v>
      </c>
      <c r="C56" s="36" t="s">
        <v>95</v>
      </c>
      <c r="D56" s="23" t="s">
        <v>84</v>
      </c>
      <c r="E56" s="20">
        <f t="shared" si="7"/>
        <v>5</v>
      </c>
      <c r="F56" s="20" t="str">
        <f t="shared" si="8"/>
        <v>G5</v>
      </c>
      <c r="G56" s="20">
        <f t="shared" ca="1" si="9"/>
        <v>5</v>
      </c>
    </row>
    <row r="57" spans="1:7" ht="20.100000000000001" customHeight="1" x14ac:dyDescent="0.25">
      <c r="A57" s="22" t="str">
        <f t="shared" si="5"/>
        <v>G6</v>
      </c>
      <c r="B57" s="22">
        <f t="shared" si="6"/>
        <v>56</v>
      </c>
      <c r="C57" s="36" t="s">
        <v>50</v>
      </c>
      <c r="D57" s="23" t="s">
        <v>84</v>
      </c>
      <c r="E57" s="20">
        <f t="shared" si="7"/>
        <v>6</v>
      </c>
      <c r="F57" s="20" t="str">
        <f t="shared" si="8"/>
        <v>G6</v>
      </c>
      <c r="G57" s="20">
        <f t="shared" ca="1" si="9"/>
        <v>1</v>
      </c>
    </row>
    <row r="58" spans="1:7" ht="20.100000000000001" customHeight="1" x14ac:dyDescent="0.25">
      <c r="A58" s="22" t="str">
        <f t="shared" si="5"/>
        <v>G7</v>
      </c>
      <c r="B58" s="22">
        <f t="shared" si="6"/>
        <v>57</v>
      </c>
      <c r="C58" s="36" t="s">
        <v>90</v>
      </c>
      <c r="D58" s="23" t="s">
        <v>84</v>
      </c>
      <c r="E58" s="20">
        <f t="shared" si="7"/>
        <v>7</v>
      </c>
      <c r="F58" s="20" t="str">
        <f t="shared" si="8"/>
        <v>G7</v>
      </c>
      <c r="G58" s="20">
        <f t="shared" ca="1" si="9"/>
        <v>3</v>
      </c>
    </row>
    <row r="59" spans="1:7" ht="20.100000000000001" customHeight="1" x14ac:dyDescent="0.25">
      <c r="A59" s="22" t="str">
        <f t="shared" si="5"/>
        <v>G8</v>
      </c>
      <c r="B59" s="22">
        <f t="shared" si="6"/>
        <v>58</v>
      </c>
      <c r="C59" s="36" t="s">
        <v>75</v>
      </c>
      <c r="D59" s="23" t="s">
        <v>84</v>
      </c>
      <c r="E59" s="20">
        <f t="shared" si="7"/>
        <v>8</v>
      </c>
      <c r="F59" s="20" t="str">
        <f t="shared" si="8"/>
        <v>G8</v>
      </c>
      <c r="G59" s="20">
        <f t="shared" ca="1" si="9"/>
        <v>8</v>
      </c>
    </row>
  </sheetData>
  <autoFilter ref="A1:H1"/>
  <sortState ref="A2:H59">
    <sortCondition ref="D2:D59"/>
    <sortCondition ref="C2:C59"/>
  </sortState>
  <conditionalFormatting sqref="A2:D59">
    <cfRule type="expression" dxfId="19" priority="6" stopIfTrue="1">
      <formula>IF($D2="Z",TRUE,FALSE)</formula>
    </cfRule>
    <cfRule type="expression" dxfId="18" priority="7" stopIfTrue="1">
      <formula>IF(OR($D2="B",$D2="D",$D2="F",$D2="H"),TRUE,FALSE)</formula>
    </cfRule>
  </conditionalFormatting>
  <conditionalFormatting sqref="G2:G59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>
    <oddHeader>&amp;C&amp;A</oddHeader>
    <oddFooter>&amp;LPrepared by City Squash Club&amp;C&amp;F&amp;R&amp;D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Q1"/>
  <sheetViews>
    <sheetView showGridLines="0" workbookViewId="0"/>
  </sheetViews>
  <sheetFormatPr defaultRowHeight="15" x14ac:dyDescent="0.25"/>
  <cols>
    <col min="17" max="17" width="9.140625" style="8" customWidth="1"/>
  </cols>
  <sheetData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&amp;C&amp;A</oddHeader>
    <oddFooter>&amp;LPrepared by City Squash Club&amp;C&amp;F&amp;R&amp;D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workbookViewId="0">
      <selection activeCell="B28" sqref="B28:B30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Dávid Viktor</v>
      </c>
      <c r="C1" s="71" t="str">
        <f t="shared" ca="1" si="0"/>
        <v>Gál Péter</v>
      </c>
      <c r="D1" s="71" t="str">
        <f t="shared" ca="1" si="0"/>
        <v>Hegedűs Ferenc</v>
      </c>
      <c r="E1" s="71" t="str">
        <f t="shared" ca="1" si="0"/>
        <v>Kovács Balázs</v>
      </c>
      <c r="F1" s="71" t="str">
        <f t="shared" ca="1" si="0"/>
        <v>Nemes Márton</v>
      </c>
      <c r="G1" s="71" t="str">
        <f t="shared" ca="1" si="0"/>
        <v>Soós Gábor</v>
      </c>
      <c r="H1" s="71" t="str">
        <f t="shared" ca="1" si="0"/>
        <v>Svendor Emil</v>
      </c>
      <c r="I1" s="71" t="str">
        <f t="shared" ca="1" si="0"/>
        <v>Szalántzy Kolos</v>
      </c>
      <c r="J1" s="80" t="str">
        <f t="shared" ca="1" si="0"/>
        <v>Vibostyok Sándor</v>
      </c>
      <c r="K1" s="83" t="s">
        <v>25</v>
      </c>
      <c r="L1" s="86" t="s">
        <v>38</v>
      </c>
      <c r="M1" s="89" t="s">
        <v>37</v>
      </c>
      <c r="N1" s="74" t="s">
        <v>41</v>
      </c>
      <c r="O1" s="77" t="s">
        <v>72</v>
      </c>
      <c r="P1" s="7"/>
    </row>
    <row r="2" spans="1:21" x14ac:dyDescent="0.25">
      <c r="A2" s="27" t="str">
        <f ca="1">RIGHT(CELL("filename",A1),6)</f>
        <v>A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9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Dávid Viktor</v>
      </c>
      <c r="B4" s="53"/>
      <c r="C4" s="48" t="s">
        <v>39</v>
      </c>
      <c r="D4" s="48" t="s">
        <v>39</v>
      </c>
      <c r="E4" s="48" t="s">
        <v>39</v>
      </c>
      <c r="F4" s="48" t="s">
        <v>39</v>
      </c>
      <c r="G4" s="48" t="s">
        <v>39</v>
      </c>
      <c r="H4" s="48"/>
      <c r="I4" s="48" t="s">
        <v>56</v>
      </c>
      <c r="J4" s="68" t="s">
        <v>39</v>
      </c>
      <c r="K4" s="56">
        <f>5*(COUNTIF(B4:J6,"5/0")+COUNTIF(B4:J6,"4/1")+COUNTIF(B4:J6,"3/2")+COUNTIF(B4:J6,"5/-"))+3*COUNTIF(B4:J6,"2/3")+2*COUNTIF(B4:J6,"1/4")+COUNTIF(B4:J6,"0/5")+0.01*L4+0.0001*(M4)</f>
        <v>35.072200000000002</v>
      </c>
      <c r="L4" s="59">
        <f>1*COUNTIF(B4:J6,"5/0")+1*COUNTIF(B4:J6,"4/1")+1*COUNTIF(B4:J6,"3/2")+1*COUNTIF(B4:J6,"5/-")+0*COUNTIF(B4:J6,"2/3")+0*COUNTIF(B4:J6,"1/4")+0*COUNTIF(B4:J6,"0/5")</f>
        <v>7</v>
      </c>
      <c r="M4" s="62">
        <f>5*COUNTIF(B4:J6,"5/0")+4*COUNTIF(B4:J6,"4/1")+3*COUNTIF(B4:J6,"3/2")+5*COUNTIF(B4:J6,"5/-")+2*COUNTIF(B4:J6,"2/3")+1*COUNTIF(B4:J6,"1/4")+0*COUNTIF(B4:J6,"0/5")</f>
        <v>22</v>
      </c>
      <c r="N4" s="65">
        <f>0*COUNTIF(B4:J6,"5/0")+1*COUNTIF(B4:J6,"4/1")+2*COUNTIF(B4:J6,"3/2")+3*COUNTIF(B4:J6,"2/3")+4*COUNTIF(B4:J6,"1/4")+5*COUNTIF(B4:J6,"0/5")+5*COUNTIF(B4:J6,"-/5")</f>
        <v>13</v>
      </c>
      <c r="O4" s="51">
        <f>RANK(K4,K$4:K$30)</f>
        <v>1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1.0020628571428571</v>
      </c>
      <c r="P6" s="13"/>
    </row>
    <row r="7" spans="1:21" x14ac:dyDescent="0.25">
      <c r="A7" s="71" t="str">
        <f ca="1">C1</f>
        <v>Gál Péter</v>
      </c>
      <c r="B7" s="48" t="s">
        <v>40</v>
      </c>
      <c r="C7" s="53"/>
      <c r="D7" s="48" t="s">
        <v>39</v>
      </c>
      <c r="E7" s="48"/>
      <c r="F7" s="48" t="s">
        <v>39</v>
      </c>
      <c r="G7" s="48" t="s">
        <v>39</v>
      </c>
      <c r="H7" s="48" t="s">
        <v>56</v>
      </c>
      <c r="I7" s="48" t="s">
        <v>39</v>
      </c>
      <c r="J7" s="68" t="s">
        <v>39</v>
      </c>
      <c r="K7" s="56">
        <f t="shared" ref="K7" si="1">5*(COUNTIF(B7:J9,"5/0")+COUNTIF(B7:J9,"4/1")+COUNTIF(B7:J9,"3/2")+COUNTIF(B7:J9,"5/-"))+3*COUNTIF(B7:J9,"2/3")+2*COUNTIF(B7:J9,"1/4")+COUNTIF(B7:J9,"0/5")+0.01*L7+0.0001*(M7)</f>
        <v>33.062100000000001</v>
      </c>
      <c r="L7" s="59">
        <f>1*COUNTIF(B7:J9,"5/0")+1*COUNTIF(B7:J9,"4/1")+1*COUNTIF(B7:J9,"3/2")+1*COUNTIF(B7:J9,"5/-")+0*COUNTIF(B7:J9,"2/3")+0*COUNTIF(B7:J9,"1/4")+0*COUNTIF(B7:J9,"0/5")</f>
        <v>6</v>
      </c>
      <c r="M7" s="62">
        <f>5*COUNTIF(B7:J9,"5/0")+4*COUNTIF(B7:J9,"4/1")+3*COUNTIF(B7:J9,"3/2")+5*COUNTIF(B7:J9,"5/-")+2*COUNTIF(B7:J9,"2/3")+1*COUNTIF(B7:J9,"1/4")+0*COUNTIF(B7:J9,"0/5")</f>
        <v>21</v>
      </c>
      <c r="N7" s="65">
        <f>0*COUNTIF(B7:J9,"5/0")+1*COUNTIF(B7:J9,"4/1")+2*COUNTIF(B7:J9,"3/2")+3*COUNTIF(B7:J9,"2/3")+4*COUNTIF(B7:J9,"1/4")+5*COUNTIF(B7:J9,"0/5")+5*COUNTIF(B7:J9,"-/5")</f>
        <v>14</v>
      </c>
      <c r="O7" s="51">
        <f>RANK(K7,K$4:K$30)</f>
        <v>2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0.94463142857142857</v>
      </c>
      <c r="P9" s="13"/>
      <c r="R9" s="11"/>
    </row>
    <row r="10" spans="1:21" x14ac:dyDescent="0.25">
      <c r="A10" s="71" t="str">
        <f ca="1">D1</f>
        <v>Hegedűs Ferenc</v>
      </c>
      <c r="B10" s="48" t="s">
        <v>40</v>
      </c>
      <c r="C10" s="48" t="s">
        <v>40</v>
      </c>
      <c r="D10" s="53"/>
      <c r="E10" s="48" t="s">
        <v>56</v>
      </c>
      <c r="F10" s="48" t="s">
        <v>56</v>
      </c>
      <c r="G10" s="48" t="s">
        <v>52</v>
      </c>
      <c r="H10" s="48" t="s">
        <v>57</v>
      </c>
      <c r="I10" s="48" t="s">
        <v>57</v>
      </c>
      <c r="J10" s="68"/>
      <c r="K10" s="56">
        <f t="shared" ref="K10" si="2">5*(COUNTIF(B10:J12,"5/0")+COUNTIF(B10:J12,"4/1")+COUNTIF(B10:J12,"3/2")+COUNTIF(B10:J12,"5/-"))+3*COUNTIF(B10:J12,"2/3")+2*COUNTIF(B10:J12,"1/4")+COUNTIF(B10:J12,"0/5")+0.01*L10+0.0001*(M10)</f>
        <v>25.0319</v>
      </c>
      <c r="L10" s="59">
        <f>1*COUNTIF(B10:J12,"5/0")+1*COUNTIF(B10:J12,"4/1")+1*COUNTIF(B10:J12,"3/2")+1*COUNTIF(B10:J12,"5/-")+0*COUNTIF(B10:J12,"2/3")+0*COUNTIF(B10:J12,"1/4")+0*COUNTIF(B10:J12,"0/5")</f>
        <v>3</v>
      </c>
      <c r="M10" s="62">
        <f>5*COUNTIF(B10:J12,"5/0")+4*COUNTIF(B10:J12,"4/1")+3*COUNTIF(B10:J12,"3/2")+5*COUNTIF(B10:J12,"5/-")+2*COUNTIF(B10:J12,"2/3")+1*COUNTIF(B10:J12,"1/4")+0*COUNTIF(B10:J12,"0/5")</f>
        <v>19</v>
      </c>
      <c r="N10" s="65">
        <f>0*COUNTIF(B10:J12,"5/0")+1*COUNTIF(B10:J12,"4/1")+2*COUNTIF(B10:J12,"3/2")+3*COUNTIF(B10:J12,"2/3")+4*COUNTIF(B10:J12,"1/4")+5*COUNTIF(B10:J12,"0/5")+5*COUNTIF(B10:J12,"-/5")</f>
        <v>16</v>
      </c>
      <c r="O10" s="51">
        <f>RANK(K10,K$4:K$30)</f>
        <v>4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0.71519714285714286</v>
      </c>
      <c r="P12" s="13"/>
    </row>
    <row r="13" spans="1:21" x14ac:dyDescent="0.25">
      <c r="A13" s="71" t="str">
        <f ca="1">E1</f>
        <v>Kovács Balázs</v>
      </c>
      <c r="B13" s="48" t="s">
        <v>40</v>
      </c>
      <c r="C13" s="48"/>
      <c r="D13" s="48" t="s">
        <v>57</v>
      </c>
      <c r="E13" s="53"/>
      <c r="F13" s="48" t="s">
        <v>40</v>
      </c>
      <c r="G13" s="48" t="s">
        <v>40</v>
      </c>
      <c r="H13" s="48"/>
      <c r="I13" s="48" t="s">
        <v>39</v>
      </c>
      <c r="J13" s="68" t="s">
        <v>40</v>
      </c>
      <c r="K13" s="56">
        <f t="shared" ref="K13" si="3">5*(COUNTIF(B13:J15,"5/0")+COUNTIF(B13:J15,"4/1")+COUNTIF(B13:J15,"3/2")+COUNTIF(B13:J15,"5/-"))+3*COUNTIF(B13:J15,"2/3")+2*COUNTIF(B13:J15,"1/4")+COUNTIF(B13:J15,"0/5")+0.01*L13+0.0001*(M13)</f>
        <v>19.011200000000002</v>
      </c>
      <c r="L13" s="59">
        <f>1*COUNTIF(B13:J15,"5/0")+1*COUNTIF(B13:J15,"4/1")+1*COUNTIF(B13:J15,"3/2")+1*COUNTIF(B13:J15,"5/-")+0*COUNTIF(B13:J15,"2/3")+0*COUNTIF(B13:J15,"1/4")+0*COUNTIF(B13:J15,"0/5")</f>
        <v>1</v>
      </c>
      <c r="M13" s="62">
        <f>5*COUNTIF(B13:J15,"5/0")+4*COUNTIF(B13:J15,"4/1")+3*COUNTIF(B13:J15,"3/2")+5*COUNTIF(B13:J15,"5/-")+2*COUNTIF(B13:J15,"2/3")+1*COUNTIF(B13:J15,"1/4")+0*COUNTIF(B13:J15,"0/5")</f>
        <v>12</v>
      </c>
      <c r="N13" s="65">
        <f>0*COUNTIF(B13:J15,"5/0")+1*COUNTIF(B13:J15,"4/1")+2*COUNTIF(B13:J15,"3/2")+3*COUNTIF(B13:J15,"2/3")+4*COUNTIF(B13:J15,"1/4")+5*COUNTIF(B13:J15,"0/5")+5*COUNTIF(B13:J15,"-/5")</f>
        <v>18</v>
      </c>
      <c r="O13" s="51">
        <f>RANK(K13,K$4:K$30)</f>
        <v>7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0.63370666666666675</v>
      </c>
      <c r="P15" s="13"/>
    </row>
    <row r="16" spans="1:21" x14ac:dyDescent="0.25">
      <c r="A16" s="71" t="str">
        <f ca="1">F1</f>
        <v>Nemes Márton</v>
      </c>
      <c r="B16" s="48" t="s">
        <v>40</v>
      </c>
      <c r="C16" s="48" t="s">
        <v>40</v>
      </c>
      <c r="D16" s="48" t="s">
        <v>57</v>
      </c>
      <c r="E16" s="48" t="s">
        <v>39</v>
      </c>
      <c r="F16" s="53"/>
      <c r="G16" s="48" t="s">
        <v>39</v>
      </c>
      <c r="H16" s="48" t="s">
        <v>40</v>
      </c>
      <c r="I16" s="48" t="s">
        <v>39</v>
      </c>
      <c r="J16" s="68" t="s">
        <v>39</v>
      </c>
      <c r="K16" s="56">
        <f t="shared" ref="K16" si="4">5*(COUNTIF(B16:J18,"5/0")+COUNTIF(B16:J18,"4/1")+COUNTIF(B16:J18,"3/2")+COUNTIF(B16:J18,"5/-"))+3*COUNTIF(B16:J18,"2/3")+2*COUNTIF(B16:J18,"1/4")+COUNTIF(B16:J18,"0/5")+0.01*L16+0.0001*(M16)</f>
        <v>31.041899999999998</v>
      </c>
      <c r="L16" s="59">
        <f>1*COUNTIF(B16:J18,"5/0")+1*COUNTIF(B16:J18,"4/1")+1*COUNTIF(B16:J18,"3/2")+1*COUNTIF(B16:J18,"5/-")+0*COUNTIF(B16:J18,"2/3")+0*COUNTIF(B16:J18,"1/4")+0*COUNTIF(B16:J18,"0/5")</f>
        <v>4</v>
      </c>
      <c r="M16" s="62">
        <f>5*COUNTIF(B16:J18,"5/0")+4*COUNTIF(B16:J18,"4/1")+3*COUNTIF(B16:J18,"3/2")+5*COUNTIF(B16:J18,"5/-")+2*COUNTIF(B16:J18,"2/3")+1*COUNTIF(B16:J18,"1/4")+0*COUNTIF(B16:J18,"0/5")</f>
        <v>19</v>
      </c>
      <c r="N16" s="65">
        <f>0*COUNTIF(B16:J18,"5/0")+1*COUNTIF(B16:J18,"4/1")+2*COUNTIF(B16:J18,"3/2")+3*COUNTIF(B16:J18,"2/3")+4*COUNTIF(B16:J18,"1/4")+5*COUNTIF(B16:J18,"0/5")+5*COUNTIF(B16:J18,"-/5")</f>
        <v>21</v>
      </c>
      <c r="O16" s="51">
        <f>RANK(K16,K$4:K$30)</f>
        <v>3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0.7760475</v>
      </c>
      <c r="P18" s="13"/>
    </row>
    <row r="19" spans="1:20" x14ac:dyDescent="0.25">
      <c r="A19" s="71" t="str">
        <f ca="1">G1</f>
        <v>Soós Gábor</v>
      </c>
      <c r="B19" s="48" t="s">
        <v>40</v>
      </c>
      <c r="C19" s="48" t="s">
        <v>40</v>
      </c>
      <c r="D19" s="48" t="s">
        <v>53</v>
      </c>
      <c r="E19" s="48" t="s">
        <v>39</v>
      </c>
      <c r="F19" s="48" t="s">
        <v>40</v>
      </c>
      <c r="G19" s="53"/>
      <c r="H19" s="48"/>
      <c r="I19" s="48" t="s">
        <v>56</v>
      </c>
      <c r="J19" s="68" t="s">
        <v>56</v>
      </c>
      <c r="K19" s="56">
        <f t="shared" ref="K19" si="5">5*(COUNTIF(B19:J21,"5/0")+COUNTIF(B19:J21,"4/1")+COUNTIF(B19:J21,"3/2")+COUNTIF(B19:J21,"5/-"))+3*COUNTIF(B19:J21,"2/3")+2*COUNTIF(B19:J21,"1/4")+COUNTIF(B19:J21,"0/5")+0.01*L19+0.0001*(M19)</f>
        <v>25.031700000000001</v>
      </c>
      <c r="L19" s="59">
        <f>1*COUNTIF(B19:J21,"5/0")+1*COUNTIF(B19:J21,"4/1")+1*COUNTIF(B19:J21,"3/2")+1*COUNTIF(B19:J21,"5/-")+0*COUNTIF(B19:J21,"2/3")+0*COUNTIF(B19:J21,"1/4")+0*COUNTIF(B19:J21,"0/5")</f>
        <v>3</v>
      </c>
      <c r="M19" s="62">
        <f>5*COUNTIF(B19:J21,"5/0")+4*COUNTIF(B19:J21,"4/1")+3*COUNTIF(B19:J21,"3/2")+5*COUNTIF(B19:J21,"5/-")+2*COUNTIF(B19:J21,"2/3")+1*COUNTIF(B19:J21,"1/4")+0*COUNTIF(B19:J21,"0/5")</f>
        <v>17</v>
      </c>
      <c r="N19" s="65">
        <f>0*COUNTIF(B19:J21,"5/0")+1*COUNTIF(B19:J21,"4/1")+2*COUNTIF(B19:J21,"3/2")+3*COUNTIF(B19:J21,"2/3")+4*COUNTIF(B19:J21,"1/4")+5*COUNTIF(B19:J21,"0/5")+5*COUNTIF(B19:J21,"-/5")</f>
        <v>18</v>
      </c>
      <c r="O19" s="51">
        <f>RANK(K19,K$4:K$30)</f>
        <v>5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0.71519142857142859</v>
      </c>
      <c r="P21" s="13"/>
    </row>
    <row r="22" spans="1:20" x14ac:dyDescent="0.25">
      <c r="A22" s="71" t="str">
        <f ca="1">H1</f>
        <v>Svendor Emil</v>
      </c>
      <c r="B22" s="48"/>
      <c r="C22" s="48" t="s">
        <v>57</v>
      </c>
      <c r="D22" s="48" t="s">
        <v>56</v>
      </c>
      <c r="E22" s="48"/>
      <c r="F22" s="48" t="s">
        <v>39</v>
      </c>
      <c r="G22" s="48"/>
      <c r="H22" s="53"/>
      <c r="I22" s="48"/>
      <c r="J22" s="68"/>
      <c r="K22" s="56">
        <f t="shared" ref="K22" si="6">5*(COUNTIF(B22:J24,"5/0")+COUNTIF(B22:J24,"4/1")+COUNTIF(B22:J24,"3/2")+COUNTIF(B22:J24,"5/-"))+3*COUNTIF(B22:J24,"2/3")+2*COUNTIF(B22:J24,"1/4")+COUNTIF(B22:J24,"0/5")+0.01*L22+0.0001*(M22)</f>
        <v>12.020799999999999</v>
      </c>
      <c r="L22" s="59">
        <f>1*COUNTIF(B22:J24,"5/0")+1*COUNTIF(B22:J24,"4/1")+1*COUNTIF(B22:J24,"3/2")+1*COUNTIF(B22:J24,"5/-")+0*COUNTIF(B22:J24,"2/3")+0*COUNTIF(B22:J24,"1/4")+0*COUNTIF(B22:J24,"0/5")</f>
        <v>2</v>
      </c>
      <c r="M22" s="62">
        <f>5*COUNTIF(B22:J24,"5/0")+4*COUNTIF(B22:J24,"4/1")+3*COUNTIF(B22:J24,"3/2")+5*COUNTIF(B22:J24,"5/-")+2*COUNTIF(B22:J24,"2/3")+1*COUNTIF(B22:J24,"1/4")+0*COUNTIF(B22:J24,"0/5")</f>
        <v>8</v>
      </c>
      <c r="N22" s="65">
        <f>0*COUNTIF(B22:J24,"5/0")+1*COUNTIF(B22:J24,"4/1")+2*COUNTIF(B22:J24,"3/2")+3*COUNTIF(B22:J24,"2/3")+4*COUNTIF(B22:J24,"1/4")+5*COUNTIF(B22:J24,"0/5")+5*COUNTIF(B22:J24,"-/5")</f>
        <v>7</v>
      </c>
      <c r="O22" s="51">
        <f>RANK(K22,K$4:K$30)</f>
        <v>9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0.80138666666666658</v>
      </c>
      <c r="P24" s="13"/>
    </row>
    <row r="25" spans="1:20" x14ac:dyDescent="0.25">
      <c r="A25" s="71" t="str">
        <f ca="1">I1</f>
        <v>Szalántzy Kolos</v>
      </c>
      <c r="B25" s="48" t="s">
        <v>57</v>
      </c>
      <c r="C25" s="48" t="s">
        <v>40</v>
      </c>
      <c r="D25" s="48" t="s">
        <v>56</v>
      </c>
      <c r="E25" s="48" t="s">
        <v>40</v>
      </c>
      <c r="F25" s="48" t="s">
        <v>40</v>
      </c>
      <c r="G25" s="48" t="s">
        <v>57</v>
      </c>
      <c r="H25" s="48"/>
      <c r="I25" s="53"/>
      <c r="J25" s="68" t="s">
        <v>56</v>
      </c>
      <c r="K25" s="56">
        <f t="shared" ref="K25" si="7">5*(COUNTIF(B25:J27,"5/0")+COUNTIF(B25:J27,"4/1")+COUNTIF(B25:J27,"3/2")+COUNTIF(B25:J27,"5/-"))+3*COUNTIF(B25:J27,"2/3")+2*COUNTIF(B25:J27,"1/4")+COUNTIF(B25:J27,"0/5")+0.01*L25+0.0001*(M25)</f>
        <v>23.021599999999999</v>
      </c>
      <c r="L25" s="59">
        <f>1*COUNTIF(B25:J27,"5/0")+1*COUNTIF(B25:J27,"4/1")+1*COUNTIF(B25:J27,"3/2")+1*COUNTIF(B25:J27,"5/-")+0*COUNTIF(B25:J27,"2/3")+0*COUNTIF(B25:J27,"1/4")+0*COUNTIF(B25:J27,"0/5")</f>
        <v>2</v>
      </c>
      <c r="M25" s="62">
        <f>5*COUNTIF(B25:J27,"5/0")+4*COUNTIF(B25:J27,"4/1")+3*COUNTIF(B25:J27,"3/2")+5*COUNTIF(B25:J27,"5/-")+2*COUNTIF(B25:J27,"2/3")+1*COUNTIF(B25:J27,"1/4")+0*COUNTIF(B25:J27,"0/5")</f>
        <v>16</v>
      </c>
      <c r="N25" s="65">
        <f>0*COUNTIF(B25:J27,"5/0")+1*COUNTIF(B25:J27,"4/1")+2*COUNTIF(B25:J27,"3/2")+3*COUNTIF(B25:J27,"2/3")+4*COUNTIF(B25:J27,"1/4")+5*COUNTIF(B25:J27,"0/5")+5*COUNTIF(B25:J27,"-/5")</f>
        <v>19</v>
      </c>
      <c r="O25" s="51">
        <f>RANK(K25,K$4:K$30)</f>
        <v>6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0.65776000000000001</v>
      </c>
      <c r="P27" s="13"/>
    </row>
    <row r="28" spans="1:20" ht="15" customHeight="1" x14ac:dyDescent="0.25">
      <c r="A28" s="71" t="str">
        <f ca="1">J1</f>
        <v>Vibostyok Sándor</v>
      </c>
      <c r="B28" s="48" t="s">
        <v>40</v>
      </c>
      <c r="C28" s="48" t="s">
        <v>40</v>
      </c>
      <c r="D28" s="48"/>
      <c r="E28" s="48" t="s">
        <v>39</v>
      </c>
      <c r="F28" s="48" t="s">
        <v>40</v>
      </c>
      <c r="G28" s="48" t="s">
        <v>57</v>
      </c>
      <c r="H28" s="48"/>
      <c r="I28" s="48" t="s">
        <v>57</v>
      </c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18.011100000000003</v>
      </c>
      <c r="L28" s="59">
        <f>1*COUNTIF(B28:J30,"5/0")+1*COUNTIF(B28:J30,"4/1")+1*COUNTIF(B28:J30,"3/2")+1*COUNTIF(B28:J30,"5/-")+0*COUNTIF(B28:J30,"2/3")+0*COUNTIF(B28:J30,"1/4")+0*COUNTIF(B28:J30,"0/5")</f>
        <v>1</v>
      </c>
      <c r="M28" s="62">
        <f>5*COUNTIF(B28:J30,"5/0")+4*COUNTIF(B28:J30,"4/1")+3*COUNTIF(B28:J30,"3/2")+5*COUNTIF(B28:J30,"5/-")+2*COUNTIF(B28:J30,"2/3")+1*COUNTIF(B28:J30,"1/4")+0*COUNTIF(B28:J30,"0/5")</f>
        <v>11</v>
      </c>
      <c r="N28" s="65">
        <f>0*COUNTIF(B28:J30,"5/0")+1*COUNTIF(B28:J30,"4/1")+2*COUNTIF(B28:J30,"3/2")+3*COUNTIF(B28:J30,"2/3")+4*COUNTIF(B28:J30,"1/4")+5*COUNTIF(B28:J30,"0/5")+5*COUNTIF(B28:J30,"-/5")</f>
        <v>19</v>
      </c>
      <c r="O28" s="51">
        <f>RANK(K28,K$4:K$30)</f>
        <v>8</v>
      </c>
      <c r="P28" s="13"/>
    </row>
    <row r="29" spans="1:20" ht="15" customHeight="1" x14ac:dyDescent="0.25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customHeight="1" x14ac:dyDescent="0.25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0.60037000000000007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7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16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13" sqref="B13:B15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Degre András</v>
      </c>
      <c r="C1" s="71" t="str">
        <f t="shared" ca="1" si="0"/>
        <v>Jakab Zoltán</v>
      </c>
      <c r="D1" s="71" t="str">
        <f t="shared" ca="1" si="0"/>
        <v>Kincses Bence</v>
      </c>
      <c r="E1" s="71" t="str">
        <f t="shared" ca="1" si="0"/>
        <v>Németh Szabolcs</v>
      </c>
      <c r="F1" s="71" t="str">
        <f t="shared" ca="1" si="0"/>
        <v>Potoczky András</v>
      </c>
      <c r="G1" s="71" t="str">
        <f t="shared" ca="1" si="0"/>
        <v>Richter Pál</v>
      </c>
      <c r="H1" s="71" t="str">
        <f t="shared" ca="1" si="0"/>
        <v>Szöllösi Imre</v>
      </c>
      <c r="I1" s="71" t="str">
        <f t="shared" ca="1" si="0"/>
        <v>Tóth Balázs</v>
      </c>
      <c r="J1" s="80" t="e">
        <f t="shared" ca="1" si="0"/>
        <v>#N/A</v>
      </c>
      <c r="K1" s="83" t="s">
        <v>25</v>
      </c>
      <c r="L1" s="86" t="s">
        <v>38</v>
      </c>
      <c r="M1" s="89" t="s">
        <v>37</v>
      </c>
      <c r="N1" s="74" t="s">
        <v>41</v>
      </c>
      <c r="O1" s="77" t="s">
        <v>72</v>
      </c>
      <c r="P1" s="7"/>
    </row>
    <row r="2" spans="1:21" x14ac:dyDescent="0.25">
      <c r="A2" s="27" t="str">
        <f ca="1">RIGHT(CELL("filename",A1),6)</f>
        <v>B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8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Degre András</v>
      </c>
      <c r="B4" s="53"/>
      <c r="C4" s="48" t="s">
        <v>53</v>
      </c>
      <c r="D4" s="48" t="s">
        <v>57</v>
      </c>
      <c r="E4" s="48" t="s">
        <v>57</v>
      </c>
      <c r="F4" s="48"/>
      <c r="G4" s="48" t="s">
        <v>53</v>
      </c>
      <c r="H4" s="48" t="s">
        <v>57</v>
      </c>
      <c r="I4" s="48" t="s">
        <v>39</v>
      </c>
      <c r="J4" s="68"/>
      <c r="K4" s="56">
        <f>5*(COUNTIF(B4:J6,"5/0")+COUNTIF(B4:J6,"4/1")+COUNTIF(B4:J6,"3/2")+COUNTIF(B4:J6,"5/-"))+3*COUNTIF(B4:J6,"2/3")+2*COUNTIF(B4:J6,"1/4")+COUNTIF(B4:J6,"0/5")+0.01*L4+0.0001*(M4)</f>
        <v>13.0106</v>
      </c>
      <c r="L4" s="59">
        <f>1*COUNTIF(B4:J6,"5/0")+1*COUNTIF(B4:J6,"4/1")+1*COUNTIF(B4:J6,"3/2")+1*COUNTIF(B4:J6,"5/-")+0*COUNTIF(B4:J6,"2/3")+0*COUNTIF(B4:J6,"1/4")+0*COUNTIF(B4:J6,"0/5")</f>
        <v>1</v>
      </c>
      <c r="M4" s="62">
        <f>5*COUNTIF(B4:J6,"5/0")+4*COUNTIF(B4:J6,"4/1")+3*COUNTIF(B4:J6,"3/2")+5*COUNTIF(B4:J6,"5/-")+2*COUNTIF(B4:J6,"2/3")+1*COUNTIF(B4:J6,"1/4")+0*COUNTIF(B4:J6,"0/5")</f>
        <v>6</v>
      </c>
      <c r="N4" s="65">
        <f>0*COUNTIF(B4:J6,"5/0")+1*COUNTIF(B4:J6,"4/1")+2*COUNTIF(B4:J6,"3/2")+3*COUNTIF(B4:J6,"2/3")+4*COUNTIF(B4:J6,"1/4")+5*COUNTIF(B4:J6,"0/5")+5*COUNTIF(B4:J6,"-/5")</f>
        <v>24</v>
      </c>
      <c r="O4" s="51">
        <f>RANK(K4,K$4:K$30)</f>
        <v>7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0.43368666666666666</v>
      </c>
      <c r="P6" s="13"/>
    </row>
    <row r="7" spans="1:21" x14ac:dyDescent="0.25">
      <c r="A7" s="71" t="str">
        <f ca="1">C1</f>
        <v>Jakab Zoltán</v>
      </c>
      <c r="B7" s="48" t="s">
        <v>52</v>
      </c>
      <c r="C7" s="53"/>
      <c r="D7" s="48" t="s">
        <v>40</v>
      </c>
      <c r="E7" s="48" t="s">
        <v>39</v>
      </c>
      <c r="F7" s="48"/>
      <c r="G7" s="48" t="s">
        <v>56</v>
      </c>
      <c r="H7" s="48" t="s">
        <v>56</v>
      </c>
      <c r="I7" s="48" t="s">
        <v>39</v>
      </c>
      <c r="J7" s="68"/>
      <c r="K7" s="56">
        <f t="shared" ref="K7" si="1">5*(COUNTIF(B7:J9,"5/0")+COUNTIF(B7:J9,"4/1")+COUNTIF(B7:J9,"3/2")+COUNTIF(B7:J9,"5/-"))+3*COUNTIF(B7:J9,"2/3")+2*COUNTIF(B7:J9,"1/4")+COUNTIF(B7:J9,"0/5")+0.01*L7+0.0001*(M7)</f>
        <v>28.052099999999999</v>
      </c>
      <c r="L7" s="59">
        <f>1*COUNTIF(B7:J9,"5/0")+1*COUNTIF(B7:J9,"4/1")+1*COUNTIF(B7:J9,"3/2")+1*COUNTIF(B7:J9,"5/-")+0*COUNTIF(B7:J9,"2/3")+0*COUNTIF(B7:J9,"1/4")+0*COUNTIF(B7:J9,"0/5")</f>
        <v>5</v>
      </c>
      <c r="M7" s="62">
        <f>5*COUNTIF(B7:J9,"5/0")+4*COUNTIF(B7:J9,"4/1")+3*COUNTIF(B7:J9,"3/2")+5*COUNTIF(B7:J9,"5/-")+2*COUNTIF(B7:J9,"2/3")+1*COUNTIF(B7:J9,"1/4")+0*COUNTIF(B7:J9,"0/5")</f>
        <v>21</v>
      </c>
      <c r="N7" s="65">
        <f>0*COUNTIF(B7:J9,"5/0")+1*COUNTIF(B7:J9,"4/1")+2*COUNTIF(B7:J9,"3/2")+3*COUNTIF(B7:J9,"2/3")+4*COUNTIF(B7:J9,"1/4")+5*COUNTIF(B7:J9,"0/5")+5*COUNTIF(B7:J9,"-/5")</f>
        <v>9</v>
      </c>
      <c r="O7" s="51">
        <f>RANK(K7,K$4:K$30)</f>
        <v>1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0.93506999999999996</v>
      </c>
      <c r="P9" s="13"/>
      <c r="R9" s="11"/>
    </row>
    <row r="10" spans="1:21" x14ac:dyDescent="0.25">
      <c r="A10" s="71" t="str">
        <f ca="1">D1</f>
        <v>Kincses Bence</v>
      </c>
      <c r="B10" s="48" t="s">
        <v>56</v>
      </c>
      <c r="C10" s="48" t="s">
        <v>39</v>
      </c>
      <c r="D10" s="53"/>
      <c r="E10" s="48" t="s">
        <v>39</v>
      </c>
      <c r="F10" s="48"/>
      <c r="G10" s="48" t="s">
        <v>39</v>
      </c>
      <c r="H10" s="48" t="s">
        <v>40</v>
      </c>
      <c r="I10" s="48" t="s">
        <v>52</v>
      </c>
      <c r="J10" s="68"/>
      <c r="K10" s="56">
        <f t="shared" ref="K10" si="2">5*(COUNTIF(B10:J12,"5/0")+COUNTIF(B10:J12,"4/1")+COUNTIF(B10:J12,"3/2")+COUNTIF(B10:J12,"5/-"))+3*COUNTIF(B10:J12,"2/3")+2*COUNTIF(B10:J12,"1/4")+COUNTIF(B10:J12,"0/5")+0.01*L10+0.0001*(M10)</f>
        <v>28.052</v>
      </c>
      <c r="L10" s="59">
        <f>1*COUNTIF(B10:J12,"5/0")+1*COUNTIF(B10:J12,"4/1")+1*COUNTIF(B10:J12,"3/2")+1*COUNTIF(B10:J12,"5/-")+0*COUNTIF(B10:J12,"2/3")+0*COUNTIF(B10:J12,"1/4")+0*COUNTIF(B10:J12,"0/5")</f>
        <v>5</v>
      </c>
      <c r="M10" s="62">
        <f>5*COUNTIF(B10:J12,"5/0")+4*COUNTIF(B10:J12,"4/1")+3*COUNTIF(B10:J12,"3/2")+5*COUNTIF(B10:J12,"5/-")+2*COUNTIF(B10:J12,"2/3")+1*COUNTIF(B10:J12,"1/4")+0*COUNTIF(B10:J12,"0/5")</f>
        <v>20</v>
      </c>
      <c r="N10" s="65">
        <f>0*COUNTIF(B10:J12,"5/0")+1*COUNTIF(B10:J12,"4/1")+2*COUNTIF(B10:J12,"3/2")+3*COUNTIF(B10:J12,"2/3")+4*COUNTIF(B10:J12,"1/4")+5*COUNTIF(B10:J12,"0/5")+5*COUNTIF(B10:J12,"-/5")</f>
        <v>10</v>
      </c>
      <c r="O10" s="51">
        <f>RANK(K10,K$4:K$30)</f>
        <v>2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0.9350666666666666</v>
      </c>
      <c r="P12" s="13"/>
    </row>
    <row r="13" spans="1:21" x14ac:dyDescent="0.25">
      <c r="A13" s="71" t="str">
        <f ca="1">E1</f>
        <v>Németh Szabolcs</v>
      </c>
      <c r="B13" s="48" t="s">
        <v>56</v>
      </c>
      <c r="C13" s="48" t="s">
        <v>40</v>
      </c>
      <c r="D13" s="48" t="s">
        <v>40</v>
      </c>
      <c r="E13" s="53"/>
      <c r="F13" s="48"/>
      <c r="G13" s="48" t="s">
        <v>57</v>
      </c>
      <c r="H13" s="48" t="s">
        <v>56</v>
      </c>
      <c r="I13" s="48" t="s">
        <v>40</v>
      </c>
      <c r="J13" s="68"/>
      <c r="K13" s="56">
        <f t="shared" ref="K13" si="3">5*(COUNTIF(B13:J15,"5/0")+COUNTIF(B13:J15,"4/1")+COUNTIF(B13:J15,"3/2")+COUNTIF(B13:J15,"5/-"))+3*COUNTIF(B13:J15,"2/3")+2*COUNTIF(B13:J15,"1/4")+COUNTIF(B13:J15,"0/5")+0.01*L13+0.0001*(M13)</f>
        <v>21.0215</v>
      </c>
      <c r="L13" s="59">
        <f>1*COUNTIF(B13:J15,"5/0")+1*COUNTIF(B13:J15,"4/1")+1*COUNTIF(B13:J15,"3/2")+1*COUNTIF(B13:J15,"5/-")+0*COUNTIF(B13:J15,"2/3")+0*COUNTIF(B13:J15,"1/4")+0*COUNTIF(B13:J15,"0/5")</f>
        <v>2</v>
      </c>
      <c r="M13" s="62">
        <f>5*COUNTIF(B13:J15,"5/0")+4*COUNTIF(B13:J15,"4/1")+3*COUNTIF(B13:J15,"3/2")+5*COUNTIF(B13:J15,"5/-")+2*COUNTIF(B13:J15,"2/3")+1*COUNTIF(B13:J15,"1/4")+0*COUNTIF(B13:J15,"0/5")</f>
        <v>15</v>
      </c>
      <c r="N13" s="65">
        <f>0*COUNTIF(B13:J15,"5/0")+1*COUNTIF(B13:J15,"4/1")+2*COUNTIF(B13:J15,"3/2")+3*COUNTIF(B13:J15,"2/3")+4*COUNTIF(B13:J15,"1/4")+5*COUNTIF(B13:J15,"0/5")+5*COUNTIF(B13:J15,"-/5")</f>
        <v>15</v>
      </c>
      <c r="O13" s="51">
        <f>RANK(K13,K$4:K$30)</f>
        <v>5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0.70071666666666665</v>
      </c>
      <c r="P15" s="13"/>
    </row>
    <row r="16" spans="1:21" x14ac:dyDescent="0.25">
      <c r="A16" s="71" t="str">
        <f ca="1">F1</f>
        <v>Potoczky András</v>
      </c>
      <c r="B16" s="48"/>
      <c r="C16" s="48"/>
      <c r="D16" s="48"/>
      <c r="E16" s="48"/>
      <c r="F16" s="53"/>
      <c r="G16" s="48"/>
      <c r="H16" s="48"/>
      <c r="I16" s="48"/>
      <c r="J16" s="68"/>
      <c r="K16" s="56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59">
        <f>1*COUNTIF(B16:J18,"5/0")+1*COUNTIF(B16:J18,"4/1")+1*COUNTIF(B16:J18,"3/2")+1*COUNTIF(B16:J18,"5/-")+0*COUNTIF(B16:J18,"2/3")+0*COUNTIF(B16:J18,"1/4")+0*COUNTIF(B16:J18,"0/5")</f>
        <v>0</v>
      </c>
      <c r="M16" s="62">
        <f>5*COUNTIF(B16:J18,"5/0")+4*COUNTIF(B16:J18,"4/1")+3*COUNTIF(B16:J18,"3/2")+5*COUNTIF(B16:J18,"5/-")+2*COUNTIF(B16:J18,"2/3")+1*COUNTIF(B16:J18,"1/4")+0*COUNTIF(B16:J18,"0/5")</f>
        <v>0</v>
      </c>
      <c r="N16" s="65">
        <f>0*COUNTIF(B16:J18,"5/0")+1*COUNTIF(B16:J18,"4/1")+2*COUNTIF(B16:J18,"3/2")+3*COUNTIF(B16:J18,"2/3")+4*COUNTIF(B16:J18,"1/4")+5*COUNTIF(B16:J18,"0/5")+5*COUNTIF(B16:J18,"-/5")</f>
        <v>0</v>
      </c>
      <c r="O16" s="51">
        <f>RANK(K16,K$4:K$30)</f>
        <v>8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</v>
      </c>
      <c r="P18" s="13"/>
    </row>
    <row r="19" spans="1:20" x14ac:dyDescent="0.25">
      <c r="A19" s="71" t="str">
        <f ca="1">G1</f>
        <v>Richter Pál</v>
      </c>
      <c r="B19" s="48" t="s">
        <v>52</v>
      </c>
      <c r="C19" s="48" t="s">
        <v>57</v>
      </c>
      <c r="D19" s="48" t="s">
        <v>40</v>
      </c>
      <c r="E19" s="48" t="s">
        <v>56</v>
      </c>
      <c r="F19" s="48"/>
      <c r="G19" s="53"/>
      <c r="H19" s="48" t="s">
        <v>53</v>
      </c>
      <c r="I19" s="48" t="s">
        <v>56</v>
      </c>
      <c r="J19" s="68"/>
      <c r="K19" s="56">
        <f t="shared" ref="K19" si="5">5*(COUNTIF(B19:J21,"5/0")+COUNTIF(B19:J21,"4/1")+COUNTIF(B19:J21,"3/2")+COUNTIF(B19:J21,"5/-"))+3*COUNTIF(B19:J21,"2/3")+2*COUNTIF(B19:J21,"1/4")+COUNTIF(B19:J21,"0/5")+0.01*L19+0.0001*(M19)</f>
        <v>21.031600000000001</v>
      </c>
      <c r="L19" s="59">
        <f>1*COUNTIF(B19:J21,"5/0")+1*COUNTIF(B19:J21,"4/1")+1*COUNTIF(B19:J21,"3/2")+1*COUNTIF(B19:J21,"5/-")+0*COUNTIF(B19:J21,"2/3")+0*COUNTIF(B19:J21,"1/4")+0*COUNTIF(B19:J21,"0/5")</f>
        <v>3</v>
      </c>
      <c r="M19" s="62">
        <f>5*COUNTIF(B19:J21,"5/0")+4*COUNTIF(B19:J21,"4/1")+3*COUNTIF(B19:J21,"3/2")+5*COUNTIF(B19:J21,"5/-")+2*COUNTIF(B19:J21,"2/3")+1*COUNTIF(B19:J21,"1/4")+0*COUNTIF(B19:J21,"0/5")</f>
        <v>16</v>
      </c>
      <c r="N19" s="65">
        <f>0*COUNTIF(B19:J21,"5/0")+1*COUNTIF(B19:J21,"4/1")+2*COUNTIF(B19:J21,"3/2")+3*COUNTIF(B19:J21,"2/3")+4*COUNTIF(B19:J21,"1/4")+5*COUNTIF(B19:J21,"0/5")+5*COUNTIF(B19:J21,"-/5")</f>
        <v>14</v>
      </c>
      <c r="O19" s="51">
        <f>RANK(K19,K$4:K$30)</f>
        <v>4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0.70105333333333342</v>
      </c>
      <c r="P21" s="13"/>
    </row>
    <row r="22" spans="1:20" x14ac:dyDescent="0.25">
      <c r="A22" s="71" t="str">
        <f ca="1">H1</f>
        <v>Szöllösi Imre</v>
      </c>
      <c r="B22" s="48" t="s">
        <v>56</v>
      </c>
      <c r="C22" s="48" t="s">
        <v>57</v>
      </c>
      <c r="D22" s="48" t="s">
        <v>39</v>
      </c>
      <c r="E22" s="48" t="s">
        <v>57</v>
      </c>
      <c r="F22" s="48"/>
      <c r="G22" s="48" t="s">
        <v>52</v>
      </c>
      <c r="H22" s="53"/>
      <c r="I22" s="48" t="s">
        <v>40</v>
      </c>
      <c r="J22" s="68"/>
      <c r="K22" s="56">
        <f t="shared" ref="K22" si="6">5*(COUNTIF(B22:J24,"5/0")+COUNTIF(B22:J24,"4/1")+COUNTIF(B22:J24,"3/2")+COUNTIF(B22:J24,"5/-"))+3*COUNTIF(B22:J24,"2/3")+2*COUNTIF(B22:J24,"1/4")+COUNTIF(B22:J24,"0/5")+0.01*L22+0.0001*(M22)</f>
        <v>22.031600000000001</v>
      </c>
      <c r="L22" s="59">
        <f>1*COUNTIF(B22:J24,"5/0")+1*COUNTIF(B22:J24,"4/1")+1*COUNTIF(B22:J24,"3/2")+1*COUNTIF(B22:J24,"5/-")+0*COUNTIF(B22:J24,"2/3")+0*COUNTIF(B22:J24,"1/4")+0*COUNTIF(B22:J24,"0/5")</f>
        <v>3</v>
      </c>
      <c r="M22" s="62">
        <f>5*COUNTIF(B22:J24,"5/0")+4*COUNTIF(B22:J24,"4/1")+3*COUNTIF(B22:J24,"3/2")+5*COUNTIF(B22:J24,"5/-")+2*COUNTIF(B22:J24,"2/3")+1*COUNTIF(B22:J24,"1/4")+0*COUNTIF(B22:J24,"0/5")</f>
        <v>16</v>
      </c>
      <c r="N22" s="65">
        <f>0*COUNTIF(B22:J24,"5/0")+1*COUNTIF(B22:J24,"4/1")+2*COUNTIF(B22:J24,"3/2")+3*COUNTIF(B22:J24,"2/3")+4*COUNTIF(B22:J24,"1/4")+5*COUNTIF(B22:J24,"0/5")+5*COUNTIF(B22:J24,"-/5")</f>
        <v>14</v>
      </c>
      <c r="O22" s="51">
        <f>RANK(K22,K$4:K$30)</f>
        <v>3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0.73438666666666674</v>
      </c>
      <c r="P24" s="13"/>
    </row>
    <row r="25" spans="1:20" x14ac:dyDescent="0.25">
      <c r="A25" s="71" t="str">
        <f ca="1">I1</f>
        <v>Tóth Balázs</v>
      </c>
      <c r="B25" s="48" t="s">
        <v>40</v>
      </c>
      <c r="C25" s="48" t="s">
        <v>40</v>
      </c>
      <c r="D25" s="48" t="s">
        <v>53</v>
      </c>
      <c r="E25" s="48" t="s">
        <v>39</v>
      </c>
      <c r="F25" s="48"/>
      <c r="G25" s="48" t="s">
        <v>57</v>
      </c>
      <c r="H25" s="48" t="s">
        <v>39</v>
      </c>
      <c r="I25" s="53"/>
      <c r="J25" s="68"/>
      <c r="K25" s="56">
        <f t="shared" ref="K25" si="7">5*(COUNTIF(B25:J27,"5/0")+COUNTIF(B25:J27,"4/1")+COUNTIF(B25:J27,"3/2")+COUNTIF(B25:J27,"5/-"))+3*COUNTIF(B25:J27,"2/3")+2*COUNTIF(B25:J27,"1/4")+COUNTIF(B25:J27,"0/5")+0.01*L25+0.0001*(M25)</f>
        <v>19.021100000000001</v>
      </c>
      <c r="L25" s="59">
        <f>1*COUNTIF(B25:J27,"5/0")+1*COUNTIF(B25:J27,"4/1")+1*COUNTIF(B25:J27,"3/2")+1*COUNTIF(B25:J27,"5/-")+0*COUNTIF(B25:J27,"2/3")+0*COUNTIF(B25:J27,"1/4")+0*COUNTIF(B25:J27,"0/5")</f>
        <v>2</v>
      </c>
      <c r="M25" s="62">
        <f>5*COUNTIF(B25:J27,"5/0")+4*COUNTIF(B25:J27,"4/1")+3*COUNTIF(B25:J27,"3/2")+5*COUNTIF(B25:J27,"5/-")+2*COUNTIF(B25:J27,"2/3")+1*COUNTIF(B25:J27,"1/4")+0*COUNTIF(B25:J27,"0/5")</f>
        <v>11</v>
      </c>
      <c r="N25" s="65">
        <f>0*COUNTIF(B25:J27,"5/0")+1*COUNTIF(B25:J27,"4/1")+2*COUNTIF(B25:J27,"3/2")+3*COUNTIF(B25:J27,"2/3")+4*COUNTIF(B25:J27,"1/4")+5*COUNTIF(B25:J27,"0/5")+5*COUNTIF(B25:J27,"-/5")</f>
        <v>19</v>
      </c>
      <c r="O25" s="51">
        <f>RANK(K25,K$4:K$30)</f>
        <v>6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0.63403666666666669</v>
      </c>
      <c r="P27" s="13"/>
    </row>
    <row r="28" spans="1:20" ht="15" hidden="1" customHeight="1" x14ac:dyDescent="0.3">
      <c r="A28" s="71" t="e">
        <f ca="1">J1</f>
        <v>#N/A</v>
      </c>
      <c r="B28" s="48"/>
      <c r="C28" s="48"/>
      <c r="D28" s="48"/>
      <c r="E28" s="48"/>
      <c r="F28" s="48"/>
      <c r="G28" s="48"/>
      <c r="H28" s="48"/>
      <c r="I28" s="48"/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59">
        <f>1*COUNTIF(B28:J30,"5/0")+1*COUNTIF(B28:J30,"4/1")+1*COUNTIF(B28:J30,"3/2")+1*COUNTIF(B28:J30,"5/-")+0*COUNTIF(B28:J30,"2/3")+0*COUNTIF(B28:J30,"1/4")+0*COUNTIF(B28:J30,"0/5")</f>
        <v>0</v>
      </c>
      <c r="M28" s="62">
        <f>5*COUNTIF(B28:J30,"5/0")+4*COUNTIF(B28:J30,"4/1")+3*COUNTIF(B28:J30,"3/2")+5*COUNTIF(B28:J30,"5/-")+2*COUNTIF(B28:J30,"2/3")+1*COUNTIF(B28:J30,"1/4")+0*COUNTIF(B28:J30,"0/5")</f>
        <v>0</v>
      </c>
      <c r="N28" s="65">
        <f>0*COUNTIF(B28:J30,"5/0")+1*COUNTIF(B28:J30,"4/1")+2*COUNTIF(B28:J30,"3/2")+3*COUNTIF(B28:J30,"2/3")+4*COUNTIF(B28:J30,"1/4")+5*COUNTIF(B28:J30,"0/5")+5*COUNTIF(B28:J30,"-/5")</f>
        <v>0</v>
      </c>
      <c r="O28" s="51">
        <f>RANK(K28,K$4:K$30)</f>
        <v>8</v>
      </c>
      <c r="P28" s="13"/>
    </row>
    <row r="29" spans="1:20" ht="15" hidden="1" customHeight="1" x14ac:dyDescent="0.3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hidden="1" customHeight="1" x14ac:dyDescent="0.3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 t="s">
        <v>101</v>
      </c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5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14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D13" sqref="D13:D15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Farkas Zoltán</v>
      </c>
      <c r="C1" s="71" t="str">
        <f t="shared" ca="1" si="0"/>
        <v>Herédi Zsolt</v>
      </c>
      <c r="D1" s="71" t="str">
        <f t="shared" ca="1" si="0"/>
        <v>Lipcsei Árpád</v>
      </c>
      <c r="E1" s="71" t="str">
        <f t="shared" ca="1" si="0"/>
        <v>Mike Zoltán</v>
      </c>
      <c r="F1" s="71" t="str">
        <f t="shared" ca="1" si="0"/>
        <v>Őrhidi Mátyás</v>
      </c>
      <c r="G1" s="71" t="str">
        <f t="shared" ca="1" si="0"/>
        <v>Takács Zsolt</v>
      </c>
      <c r="H1" s="71" t="str">
        <f t="shared" ca="1" si="0"/>
        <v>Theisz János</v>
      </c>
      <c r="I1" s="71" t="str">
        <f t="shared" ca="1" si="0"/>
        <v>Trevor Kalinovsky</v>
      </c>
      <c r="J1" s="80" t="str">
        <f t="shared" ca="1" si="0"/>
        <v>Varga Balázs</v>
      </c>
      <c r="K1" s="83" t="s">
        <v>25</v>
      </c>
      <c r="L1" s="86" t="s">
        <v>38</v>
      </c>
      <c r="M1" s="89" t="s">
        <v>37</v>
      </c>
      <c r="N1" s="74" t="s">
        <v>41</v>
      </c>
      <c r="O1" s="77" t="s">
        <v>72</v>
      </c>
      <c r="P1" s="7"/>
    </row>
    <row r="2" spans="1:21" x14ac:dyDescent="0.25">
      <c r="A2" s="27" t="str">
        <f ca="1">RIGHT(CELL("filename",A1),6)</f>
        <v>C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9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Farkas Zoltán</v>
      </c>
      <c r="B4" s="53"/>
      <c r="C4" s="48" t="s">
        <v>40</v>
      </c>
      <c r="D4" s="48"/>
      <c r="E4" s="48" t="s">
        <v>56</v>
      </c>
      <c r="F4" s="48" t="s">
        <v>57</v>
      </c>
      <c r="G4" s="48" t="s">
        <v>39</v>
      </c>
      <c r="H4" s="48" t="s">
        <v>40</v>
      </c>
      <c r="I4" s="48" t="s">
        <v>57</v>
      </c>
      <c r="J4" s="68" t="s">
        <v>39</v>
      </c>
      <c r="K4" s="56">
        <f>5*(COUNTIF(B4:J6,"5/0")+COUNTIF(B4:J6,"4/1")+COUNTIF(B4:J6,"3/2")+COUNTIF(B4:J6,"5/-"))+3*COUNTIF(B4:J6,"2/3")+2*COUNTIF(B4:J6,"1/4")+COUNTIF(B4:J6,"0/5")+0.01*L4+0.0001*(M4)</f>
        <v>25.031600000000001</v>
      </c>
      <c r="L4" s="59">
        <f>1*COUNTIF(B4:J6,"5/0")+1*COUNTIF(B4:J6,"4/1")+1*COUNTIF(B4:J6,"3/2")+1*COUNTIF(B4:J6,"5/-")+0*COUNTIF(B4:J6,"2/3")+0*COUNTIF(B4:J6,"1/4")+0*COUNTIF(B4:J6,"0/5")</f>
        <v>3</v>
      </c>
      <c r="M4" s="62">
        <f>5*COUNTIF(B4:J6,"5/0")+4*COUNTIF(B4:J6,"4/1")+3*COUNTIF(B4:J6,"3/2")+5*COUNTIF(B4:J6,"5/-")+2*COUNTIF(B4:J6,"2/3")+1*COUNTIF(B4:J6,"1/4")+0*COUNTIF(B4:J6,"0/5")</f>
        <v>16</v>
      </c>
      <c r="N4" s="65">
        <f>0*COUNTIF(B4:J6,"5/0")+1*COUNTIF(B4:J6,"4/1")+2*COUNTIF(B4:J6,"3/2")+3*COUNTIF(B4:J6,"2/3")+4*COUNTIF(B4:J6,"1/4")+5*COUNTIF(B4:J6,"0/5")+5*COUNTIF(B4:J6,"-/5")</f>
        <v>19</v>
      </c>
      <c r="O4" s="51">
        <f>RANK(K4,K$4:K$30)</f>
        <v>6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0.71518857142857151</v>
      </c>
      <c r="P6" s="13"/>
    </row>
    <row r="7" spans="1:21" x14ac:dyDescent="0.25">
      <c r="A7" s="71" t="str">
        <f ca="1">C1</f>
        <v>Herédi Zsolt</v>
      </c>
      <c r="B7" s="48" t="s">
        <v>39</v>
      </c>
      <c r="C7" s="53"/>
      <c r="D7" s="48" t="s">
        <v>56</v>
      </c>
      <c r="E7" s="48" t="s">
        <v>56</v>
      </c>
      <c r="F7" s="48" t="s">
        <v>39</v>
      </c>
      <c r="G7" s="48" t="s">
        <v>39</v>
      </c>
      <c r="H7" s="48"/>
      <c r="I7" s="48" t="s">
        <v>57</v>
      </c>
      <c r="J7" s="68" t="s">
        <v>57</v>
      </c>
      <c r="K7" s="56">
        <f t="shared" ref="K7" si="1">5*(COUNTIF(B7:J9,"5/0")+COUNTIF(B7:J9,"4/1")+COUNTIF(B7:J9,"3/2")+COUNTIF(B7:J9,"5/-"))+3*COUNTIF(B7:J9,"2/3")+2*COUNTIF(B7:J9,"1/4")+COUNTIF(B7:J9,"0/5")+0.01*L7+0.0001*(M7)</f>
        <v>29.0519</v>
      </c>
      <c r="L7" s="59">
        <f>1*COUNTIF(B7:J9,"5/0")+1*COUNTIF(B7:J9,"4/1")+1*COUNTIF(B7:J9,"3/2")+1*COUNTIF(B7:J9,"5/-")+0*COUNTIF(B7:J9,"2/3")+0*COUNTIF(B7:J9,"1/4")+0*COUNTIF(B7:J9,"0/5")</f>
        <v>5</v>
      </c>
      <c r="M7" s="62">
        <f>5*COUNTIF(B7:J9,"5/0")+4*COUNTIF(B7:J9,"4/1")+3*COUNTIF(B7:J9,"3/2")+5*COUNTIF(B7:J9,"5/-")+2*COUNTIF(B7:J9,"2/3")+1*COUNTIF(B7:J9,"1/4")+0*COUNTIF(B7:J9,"0/5")</f>
        <v>19</v>
      </c>
      <c r="N7" s="65">
        <f>0*COUNTIF(B7:J9,"5/0")+1*COUNTIF(B7:J9,"4/1")+2*COUNTIF(B7:J9,"3/2")+3*COUNTIF(B7:J9,"2/3")+4*COUNTIF(B7:J9,"1/4")+5*COUNTIF(B7:J9,"0/5")+5*COUNTIF(B7:J9,"-/5")</f>
        <v>16</v>
      </c>
      <c r="O7" s="51">
        <f>RANK(K7,K$4:K$30)</f>
        <v>4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0.83005428571428574</v>
      </c>
      <c r="P9" s="13"/>
      <c r="R9" s="11"/>
    </row>
    <row r="10" spans="1:21" x14ac:dyDescent="0.25">
      <c r="A10" s="71" t="str">
        <f ca="1">D1</f>
        <v>Lipcsei Árpád</v>
      </c>
      <c r="B10" s="48"/>
      <c r="C10" s="48" t="s">
        <v>57</v>
      </c>
      <c r="D10" s="53"/>
      <c r="E10" s="48" t="s">
        <v>56</v>
      </c>
      <c r="F10" s="48" t="s">
        <v>53</v>
      </c>
      <c r="G10" s="48" t="s">
        <v>39</v>
      </c>
      <c r="H10" s="48" t="s">
        <v>56</v>
      </c>
      <c r="I10" s="48" t="s">
        <v>57</v>
      </c>
      <c r="J10" s="68" t="s">
        <v>40</v>
      </c>
      <c r="K10" s="56">
        <f t="shared" ref="K10" si="2">5*(COUNTIF(B10:J12,"5/0")+COUNTIF(B10:J12,"4/1")+COUNTIF(B10:J12,"3/2")+COUNTIF(B10:J12,"5/-"))+3*COUNTIF(B10:J12,"2/3")+2*COUNTIF(B10:J12,"1/4")+COUNTIF(B10:J12,"0/5")+0.01*L10+0.0001*(M10)</f>
        <v>23.031500000000001</v>
      </c>
      <c r="L10" s="59">
        <f>1*COUNTIF(B10:J12,"5/0")+1*COUNTIF(B10:J12,"4/1")+1*COUNTIF(B10:J12,"3/2")+1*COUNTIF(B10:J12,"5/-")+0*COUNTIF(B10:J12,"2/3")+0*COUNTIF(B10:J12,"1/4")+0*COUNTIF(B10:J12,"0/5")</f>
        <v>3</v>
      </c>
      <c r="M10" s="62">
        <f>5*COUNTIF(B10:J12,"5/0")+4*COUNTIF(B10:J12,"4/1")+3*COUNTIF(B10:J12,"3/2")+5*COUNTIF(B10:J12,"5/-")+2*COUNTIF(B10:J12,"2/3")+1*COUNTIF(B10:J12,"1/4")+0*COUNTIF(B10:J12,"0/5")</f>
        <v>15</v>
      </c>
      <c r="N10" s="65">
        <f>0*COUNTIF(B10:J12,"5/0")+1*COUNTIF(B10:J12,"4/1")+2*COUNTIF(B10:J12,"3/2")+3*COUNTIF(B10:J12,"2/3")+4*COUNTIF(B10:J12,"1/4")+5*COUNTIF(B10:J12,"0/5")+5*COUNTIF(B10:J12,"-/5")</f>
        <v>20</v>
      </c>
      <c r="O10" s="51">
        <f>RANK(K10,K$4:K$30)</f>
        <v>7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0.65804285714285715</v>
      </c>
      <c r="P12" s="13"/>
    </row>
    <row r="13" spans="1:21" x14ac:dyDescent="0.25">
      <c r="A13" s="71" t="str">
        <f ca="1">E1</f>
        <v>Mike Zoltán</v>
      </c>
      <c r="B13" s="48" t="s">
        <v>57</v>
      </c>
      <c r="C13" s="48" t="s">
        <v>57</v>
      </c>
      <c r="D13" s="48" t="s">
        <v>57</v>
      </c>
      <c r="E13" s="53"/>
      <c r="F13" s="48" t="s">
        <v>53</v>
      </c>
      <c r="G13" s="48" t="s">
        <v>57</v>
      </c>
      <c r="H13" s="48" t="s">
        <v>53</v>
      </c>
      <c r="I13" s="48" t="s">
        <v>53</v>
      </c>
      <c r="J13" s="68" t="s">
        <v>57</v>
      </c>
      <c r="K13" s="56">
        <f t="shared" ref="K13" si="3">5*(COUNTIF(B13:J15,"5/0")+COUNTIF(B13:J15,"4/1")+COUNTIF(B13:J15,"3/2")+COUNTIF(B13:J15,"5/-"))+3*COUNTIF(B13:J15,"2/3")+2*COUNTIF(B13:J15,"1/4")+COUNTIF(B13:J15,"0/5")+0.01*L13+0.0001*(M13)</f>
        <v>13.000500000000001</v>
      </c>
      <c r="L13" s="59">
        <f>1*COUNTIF(B13:J15,"5/0")+1*COUNTIF(B13:J15,"4/1")+1*COUNTIF(B13:J15,"3/2")+1*COUNTIF(B13:J15,"5/-")+0*COUNTIF(B13:J15,"2/3")+0*COUNTIF(B13:J15,"1/4")+0*COUNTIF(B13:J15,"0/5")</f>
        <v>0</v>
      </c>
      <c r="M13" s="62">
        <f>5*COUNTIF(B13:J15,"5/0")+4*COUNTIF(B13:J15,"4/1")+3*COUNTIF(B13:J15,"3/2")+5*COUNTIF(B13:J15,"5/-")+2*COUNTIF(B13:J15,"2/3")+1*COUNTIF(B13:J15,"1/4")+0*COUNTIF(B13:J15,"0/5")</f>
        <v>5</v>
      </c>
      <c r="N13" s="65">
        <f>0*COUNTIF(B13:J15,"5/0")+1*COUNTIF(B13:J15,"4/1")+2*COUNTIF(B13:J15,"3/2")+3*COUNTIF(B13:J15,"2/3")+4*COUNTIF(B13:J15,"1/4")+5*COUNTIF(B13:J15,"0/5")+5*COUNTIF(B13:J15,"-/5")</f>
        <v>35</v>
      </c>
      <c r="O13" s="51">
        <f>RANK(K13,K$4:K$30)</f>
        <v>9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0.32501250000000004</v>
      </c>
      <c r="P15" s="13"/>
    </row>
    <row r="16" spans="1:21" x14ac:dyDescent="0.25">
      <c r="A16" s="71" t="str">
        <f ca="1">F1</f>
        <v>Őrhidi Mátyás</v>
      </c>
      <c r="B16" s="48" t="s">
        <v>56</v>
      </c>
      <c r="C16" s="48" t="s">
        <v>40</v>
      </c>
      <c r="D16" s="48" t="s">
        <v>52</v>
      </c>
      <c r="E16" s="48" t="s">
        <v>52</v>
      </c>
      <c r="F16" s="53"/>
      <c r="G16" s="48"/>
      <c r="H16" s="48" t="s">
        <v>39</v>
      </c>
      <c r="I16" s="48" t="s">
        <v>56</v>
      </c>
      <c r="J16" s="68" t="s">
        <v>56</v>
      </c>
      <c r="K16" s="56">
        <f t="shared" ref="K16" si="4">5*(COUNTIF(B16:J18,"5/0")+COUNTIF(B16:J18,"4/1")+COUNTIF(B16:J18,"3/2")+COUNTIF(B16:J18,"5/-"))+3*COUNTIF(B16:J18,"2/3")+2*COUNTIF(B16:J18,"1/4")+COUNTIF(B16:J18,"0/5")+0.01*L16+0.0001*(M16)</f>
        <v>33.0627</v>
      </c>
      <c r="L16" s="59">
        <f>1*COUNTIF(B16:J18,"5/0")+1*COUNTIF(B16:J18,"4/1")+1*COUNTIF(B16:J18,"3/2")+1*COUNTIF(B16:J18,"5/-")+0*COUNTIF(B16:J18,"2/3")+0*COUNTIF(B16:J18,"1/4")+0*COUNTIF(B16:J18,"0/5")</f>
        <v>6</v>
      </c>
      <c r="M16" s="62">
        <f>5*COUNTIF(B16:J18,"5/0")+4*COUNTIF(B16:J18,"4/1")+3*COUNTIF(B16:J18,"3/2")+5*COUNTIF(B16:J18,"5/-")+2*COUNTIF(B16:J18,"2/3")+1*COUNTIF(B16:J18,"1/4")+0*COUNTIF(B16:J18,"0/5")</f>
        <v>27</v>
      </c>
      <c r="N16" s="65">
        <f>0*COUNTIF(B16:J18,"5/0")+1*COUNTIF(B16:J18,"4/1")+2*COUNTIF(B16:J18,"3/2")+3*COUNTIF(B16:J18,"2/3")+4*COUNTIF(B16:J18,"1/4")+5*COUNTIF(B16:J18,"0/5")+5*COUNTIF(B16:J18,"-/5")</f>
        <v>8</v>
      </c>
      <c r="O16" s="51">
        <f>RANK(K16,K$4:K$30)</f>
        <v>2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0.94464857142857139</v>
      </c>
      <c r="P18" s="13"/>
    </row>
    <row r="19" spans="1:20" x14ac:dyDescent="0.25">
      <c r="A19" s="71" t="str">
        <f ca="1">G1</f>
        <v>Takács Zsolt</v>
      </c>
      <c r="B19" s="48" t="s">
        <v>40</v>
      </c>
      <c r="C19" s="48" t="s">
        <v>40</v>
      </c>
      <c r="D19" s="48" t="s">
        <v>40</v>
      </c>
      <c r="E19" s="48" t="s">
        <v>56</v>
      </c>
      <c r="F19" s="48"/>
      <c r="G19" s="53"/>
      <c r="H19" s="48" t="s">
        <v>57</v>
      </c>
      <c r="I19" s="48" t="s">
        <v>57</v>
      </c>
      <c r="J19" s="68" t="s">
        <v>39</v>
      </c>
      <c r="K19" s="56">
        <f t="shared" ref="K19" si="5">5*(COUNTIF(B19:J21,"5/0")+COUNTIF(B19:J21,"4/1")+COUNTIF(B19:J21,"3/2")+COUNTIF(B19:J21,"5/-"))+3*COUNTIF(B19:J21,"2/3")+2*COUNTIF(B19:J21,"1/4")+COUNTIF(B19:J21,"0/5")+0.01*L19+0.0001*(M19)</f>
        <v>23.0215</v>
      </c>
      <c r="L19" s="59">
        <f>1*COUNTIF(B19:J21,"5/0")+1*COUNTIF(B19:J21,"4/1")+1*COUNTIF(B19:J21,"3/2")+1*COUNTIF(B19:J21,"5/-")+0*COUNTIF(B19:J21,"2/3")+0*COUNTIF(B19:J21,"1/4")+0*COUNTIF(B19:J21,"0/5")</f>
        <v>2</v>
      </c>
      <c r="M19" s="62">
        <f>5*COUNTIF(B19:J21,"5/0")+4*COUNTIF(B19:J21,"4/1")+3*COUNTIF(B19:J21,"3/2")+5*COUNTIF(B19:J21,"5/-")+2*COUNTIF(B19:J21,"2/3")+1*COUNTIF(B19:J21,"1/4")+0*COUNTIF(B19:J21,"0/5")</f>
        <v>15</v>
      </c>
      <c r="N19" s="65">
        <f>0*COUNTIF(B19:J21,"5/0")+1*COUNTIF(B19:J21,"4/1")+2*COUNTIF(B19:J21,"3/2")+3*COUNTIF(B19:J21,"2/3")+4*COUNTIF(B19:J21,"1/4")+5*COUNTIF(B19:J21,"0/5")+5*COUNTIF(B19:J21,"-/5")</f>
        <v>20</v>
      </c>
      <c r="O19" s="51">
        <f>RANK(K19,K$4:K$30)</f>
        <v>8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0.65775714285714282</v>
      </c>
      <c r="P21" s="13"/>
    </row>
    <row r="22" spans="1:20" x14ac:dyDescent="0.25">
      <c r="A22" s="71" t="str">
        <f ca="1">H1</f>
        <v>Theisz János</v>
      </c>
      <c r="B22" s="48" t="s">
        <v>39</v>
      </c>
      <c r="C22" s="48"/>
      <c r="D22" s="48" t="s">
        <v>57</v>
      </c>
      <c r="E22" s="48" t="s">
        <v>52</v>
      </c>
      <c r="F22" s="48" t="s">
        <v>40</v>
      </c>
      <c r="G22" s="48" t="s">
        <v>56</v>
      </c>
      <c r="H22" s="53"/>
      <c r="I22" s="48" t="s">
        <v>40</v>
      </c>
      <c r="J22" s="68" t="s">
        <v>40</v>
      </c>
      <c r="K22" s="56">
        <f t="shared" ref="K22" si="6">5*(COUNTIF(B22:J24,"5/0")+COUNTIF(B22:J24,"4/1")+COUNTIF(B22:J24,"3/2")+COUNTIF(B22:J24,"5/-"))+3*COUNTIF(B22:J24,"2/3")+2*COUNTIF(B22:J24,"1/4")+COUNTIF(B22:J24,"0/5")+0.01*L22+0.0001*(M22)</f>
        <v>26.0319</v>
      </c>
      <c r="L22" s="59">
        <f>1*COUNTIF(B22:J24,"5/0")+1*COUNTIF(B22:J24,"4/1")+1*COUNTIF(B22:J24,"3/2")+1*COUNTIF(B22:J24,"5/-")+0*COUNTIF(B22:J24,"2/3")+0*COUNTIF(B22:J24,"1/4")+0*COUNTIF(B22:J24,"0/5")</f>
        <v>3</v>
      </c>
      <c r="M22" s="62">
        <f>5*COUNTIF(B22:J24,"5/0")+4*COUNTIF(B22:J24,"4/1")+3*COUNTIF(B22:J24,"3/2")+5*COUNTIF(B22:J24,"5/-")+2*COUNTIF(B22:J24,"2/3")+1*COUNTIF(B22:J24,"1/4")+0*COUNTIF(B22:J24,"0/5")</f>
        <v>19</v>
      </c>
      <c r="N22" s="65">
        <f>0*COUNTIF(B22:J24,"5/0")+1*COUNTIF(B22:J24,"4/1")+2*COUNTIF(B22:J24,"3/2")+3*COUNTIF(B22:J24,"2/3")+4*COUNTIF(B22:J24,"1/4")+5*COUNTIF(B22:J24,"0/5")+5*COUNTIF(B22:J24,"-/5")</f>
        <v>16</v>
      </c>
      <c r="O22" s="51">
        <f>RANK(K22,K$4:K$30)</f>
        <v>5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0.74376857142857145</v>
      </c>
      <c r="P24" s="13"/>
    </row>
    <row r="25" spans="1:20" x14ac:dyDescent="0.25">
      <c r="A25" s="71" t="str">
        <f ca="1">I1</f>
        <v>Trevor Kalinovsky</v>
      </c>
      <c r="B25" s="48" t="s">
        <v>56</v>
      </c>
      <c r="C25" s="48" t="s">
        <v>56</v>
      </c>
      <c r="D25" s="48" t="s">
        <v>56</v>
      </c>
      <c r="E25" s="48" t="s">
        <v>52</v>
      </c>
      <c r="F25" s="48" t="s">
        <v>57</v>
      </c>
      <c r="G25" s="48" t="s">
        <v>56</v>
      </c>
      <c r="H25" s="48" t="s">
        <v>39</v>
      </c>
      <c r="I25" s="53"/>
      <c r="J25" s="68" t="s">
        <v>40</v>
      </c>
      <c r="K25" s="56">
        <f t="shared" ref="K25" si="7">5*(COUNTIF(B25:J27,"5/0")+COUNTIF(B25:J27,"4/1")+COUNTIF(B25:J27,"3/2")+COUNTIF(B25:J27,"5/-"))+3*COUNTIF(B25:J27,"2/3")+2*COUNTIF(B25:J27,"1/4")+COUNTIF(B25:J27,"0/5")+0.01*L25+0.0001*(M25)</f>
        <v>35.0627</v>
      </c>
      <c r="L25" s="59">
        <f>1*COUNTIF(B25:J27,"5/0")+1*COUNTIF(B25:J27,"4/1")+1*COUNTIF(B25:J27,"3/2")+1*COUNTIF(B25:J27,"5/-")+0*COUNTIF(B25:J27,"2/3")+0*COUNTIF(B25:J27,"1/4")+0*COUNTIF(B25:J27,"0/5")</f>
        <v>6</v>
      </c>
      <c r="M25" s="62">
        <f>5*COUNTIF(B25:J27,"5/0")+4*COUNTIF(B25:J27,"4/1")+3*COUNTIF(B25:J27,"3/2")+5*COUNTIF(B25:J27,"5/-")+2*COUNTIF(B25:J27,"2/3")+1*COUNTIF(B25:J27,"1/4")+0*COUNTIF(B25:J27,"0/5")</f>
        <v>27</v>
      </c>
      <c r="N25" s="65">
        <f>0*COUNTIF(B25:J27,"5/0")+1*COUNTIF(B25:J27,"4/1")+2*COUNTIF(B25:J27,"3/2")+3*COUNTIF(B25:J27,"2/3")+4*COUNTIF(B25:J27,"1/4")+5*COUNTIF(B25:J27,"0/5")+5*COUNTIF(B25:J27,"-/5")</f>
        <v>13</v>
      </c>
      <c r="O25" s="51">
        <f>RANK(K25,K$4:K$30)</f>
        <v>1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0.87656749999999994</v>
      </c>
      <c r="P27" s="13"/>
    </row>
    <row r="28" spans="1:20" ht="15" customHeight="1" x14ac:dyDescent="0.25">
      <c r="A28" s="71" t="str">
        <f ca="1">J1</f>
        <v>Varga Balázs</v>
      </c>
      <c r="B28" s="48" t="s">
        <v>40</v>
      </c>
      <c r="C28" s="48" t="s">
        <v>56</v>
      </c>
      <c r="D28" s="48" t="s">
        <v>39</v>
      </c>
      <c r="E28" s="48" t="s">
        <v>56</v>
      </c>
      <c r="F28" s="48" t="s">
        <v>57</v>
      </c>
      <c r="G28" s="48" t="s">
        <v>40</v>
      </c>
      <c r="H28" s="48" t="s">
        <v>39</v>
      </c>
      <c r="I28" s="48" t="s">
        <v>39</v>
      </c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33.052199999999999</v>
      </c>
      <c r="L28" s="59">
        <f>1*COUNTIF(B28:J30,"5/0")+1*COUNTIF(B28:J30,"4/1")+1*COUNTIF(B28:J30,"3/2")+1*COUNTIF(B28:J30,"5/-")+0*COUNTIF(B28:J30,"2/3")+0*COUNTIF(B28:J30,"1/4")+0*COUNTIF(B28:J30,"0/5")</f>
        <v>5</v>
      </c>
      <c r="M28" s="62">
        <f>5*COUNTIF(B28:J30,"5/0")+4*COUNTIF(B28:J30,"4/1")+3*COUNTIF(B28:J30,"3/2")+5*COUNTIF(B28:J30,"5/-")+2*COUNTIF(B28:J30,"2/3")+1*COUNTIF(B28:J30,"1/4")+0*COUNTIF(B28:J30,"0/5")</f>
        <v>22</v>
      </c>
      <c r="N28" s="65">
        <f>0*COUNTIF(B28:J30,"5/0")+1*COUNTIF(B28:J30,"4/1")+2*COUNTIF(B28:J30,"3/2")+3*COUNTIF(B28:J30,"2/3")+4*COUNTIF(B28:J30,"1/4")+5*COUNTIF(B28:J30,"0/5")+5*COUNTIF(B28:J30,"-/5")</f>
        <v>18</v>
      </c>
      <c r="O28" s="51">
        <f>RANK(K28,K$4:K$30)</f>
        <v>3</v>
      </c>
      <c r="P28" s="13"/>
    </row>
    <row r="29" spans="1:20" ht="15" customHeight="1" x14ac:dyDescent="0.25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customHeight="1" x14ac:dyDescent="0.25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0.82630499999999996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E25" sqref="E25:E27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Csomor Edina</v>
      </c>
      <c r="C1" s="71" t="str">
        <f t="shared" ca="1" si="0"/>
        <v>Csörgő Norbert</v>
      </c>
      <c r="D1" s="71" t="str">
        <f t="shared" ca="1" si="0"/>
        <v>Erdei Gábor</v>
      </c>
      <c r="E1" s="71" t="str">
        <f t="shared" ca="1" si="0"/>
        <v>Horkay Máté</v>
      </c>
      <c r="F1" s="71" t="str">
        <f t="shared" ca="1" si="0"/>
        <v>Keszei Zsolt</v>
      </c>
      <c r="G1" s="71" t="str">
        <f t="shared" ca="1" si="0"/>
        <v>Páldeák Áron</v>
      </c>
      <c r="H1" s="71" t="str">
        <f t="shared" ca="1" si="0"/>
        <v>Puskás Péter</v>
      </c>
      <c r="I1" s="71" t="str">
        <f t="shared" ca="1" si="0"/>
        <v>Tibor Z. Petényi</v>
      </c>
      <c r="J1" s="80" t="str">
        <f t="shared" ca="1" si="0"/>
        <v>Tóth András</v>
      </c>
      <c r="K1" s="83" t="s">
        <v>25</v>
      </c>
      <c r="L1" s="86" t="s">
        <v>38</v>
      </c>
      <c r="M1" s="89" t="s">
        <v>37</v>
      </c>
      <c r="N1" s="74" t="s">
        <v>41</v>
      </c>
      <c r="O1" s="77" t="s">
        <v>72</v>
      </c>
      <c r="P1" s="7"/>
    </row>
    <row r="2" spans="1:21" x14ac:dyDescent="0.25">
      <c r="A2" s="27" t="str">
        <f ca="1">RIGHT(CELL("filename",A1),6)</f>
        <v>D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9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Csomor Edina</v>
      </c>
      <c r="B4" s="53"/>
      <c r="C4" s="48"/>
      <c r="D4" s="48"/>
      <c r="E4" s="48"/>
      <c r="F4" s="48"/>
      <c r="G4" s="48"/>
      <c r="H4" s="48"/>
      <c r="I4" s="48"/>
      <c r="J4" s="68" t="s">
        <v>40</v>
      </c>
      <c r="K4" s="56">
        <f>5*(COUNTIF(B4:J6,"5/0")+COUNTIF(B4:J6,"4/1")+COUNTIF(B4:J6,"3/2")+COUNTIF(B4:J6,"5/-"))+3*COUNTIF(B4:J6,"2/3")+2*COUNTIF(B4:J6,"1/4")+COUNTIF(B4:J6,"0/5")+0.01*L4+0.0001*(M4)</f>
        <v>3.0002</v>
      </c>
      <c r="L4" s="59">
        <f>1*COUNTIF(B4:J6,"5/0")+1*COUNTIF(B4:J6,"4/1")+1*COUNTIF(B4:J6,"3/2")+1*COUNTIF(B4:J6,"5/-")+0*COUNTIF(B4:J6,"2/3")+0*COUNTIF(B4:J6,"1/4")+0*COUNTIF(B4:J6,"0/5")</f>
        <v>0</v>
      </c>
      <c r="M4" s="62">
        <f>5*COUNTIF(B4:J6,"5/0")+4*COUNTIF(B4:J6,"4/1")+3*COUNTIF(B4:J6,"3/2")+5*COUNTIF(B4:J6,"5/-")+2*COUNTIF(B4:J6,"2/3")+1*COUNTIF(B4:J6,"1/4")+0*COUNTIF(B4:J6,"0/5")</f>
        <v>2</v>
      </c>
      <c r="N4" s="65">
        <f>0*COUNTIF(B4:J6,"5/0")+1*COUNTIF(B4:J6,"4/1")+2*COUNTIF(B4:J6,"3/2")+3*COUNTIF(B4:J6,"2/3")+4*COUNTIF(B4:J6,"1/4")+5*COUNTIF(B4:J6,"0/5")+5*COUNTIF(B4:J6,"-/5")</f>
        <v>3</v>
      </c>
      <c r="O4" s="51">
        <f>RANK(K4,K$4:K$30)</f>
        <v>9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0.60004000000000002</v>
      </c>
      <c r="P6" s="13"/>
    </row>
    <row r="7" spans="1:21" x14ac:dyDescent="0.25">
      <c r="A7" s="71" t="str">
        <f ca="1">C1</f>
        <v>Csörgő Norbert</v>
      </c>
      <c r="B7" s="48"/>
      <c r="C7" s="53"/>
      <c r="D7" s="48"/>
      <c r="E7" s="48" t="s">
        <v>56</v>
      </c>
      <c r="F7" s="48"/>
      <c r="G7" s="48" t="s">
        <v>57</v>
      </c>
      <c r="H7" s="48" t="s">
        <v>39</v>
      </c>
      <c r="I7" s="48" t="s">
        <v>39</v>
      </c>
      <c r="J7" s="68" t="s">
        <v>56</v>
      </c>
      <c r="K7" s="56">
        <f t="shared" ref="K7" si="1">5*(COUNTIF(B7:J9,"5/0")+COUNTIF(B7:J9,"4/1")+COUNTIF(B7:J9,"3/2")+COUNTIF(B7:J9,"5/-"))+3*COUNTIF(B7:J9,"2/3")+2*COUNTIF(B7:J9,"1/4")+COUNTIF(B7:J9,"0/5")+0.01*L7+0.0001*(M7)</f>
        <v>22.041499999999999</v>
      </c>
      <c r="L7" s="59">
        <f>1*COUNTIF(B7:J9,"5/0")+1*COUNTIF(B7:J9,"4/1")+1*COUNTIF(B7:J9,"3/2")+1*COUNTIF(B7:J9,"5/-")+0*COUNTIF(B7:J9,"2/3")+0*COUNTIF(B7:J9,"1/4")+0*COUNTIF(B7:J9,"0/5")</f>
        <v>4</v>
      </c>
      <c r="M7" s="62">
        <f>5*COUNTIF(B7:J9,"5/0")+4*COUNTIF(B7:J9,"4/1")+3*COUNTIF(B7:J9,"3/2")+5*COUNTIF(B7:J9,"5/-")+2*COUNTIF(B7:J9,"2/3")+1*COUNTIF(B7:J9,"1/4")+0*COUNTIF(B7:J9,"0/5")</f>
        <v>15</v>
      </c>
      <c r="N7" s="65">
        <f>0*COUNTIF(B7:J9,"5/0")+1*COUNTIF(B7:J9,"4/1")+2*COUNTIF(B7:J9,"3/2")+3*COUNTIF(B7:J9,"2/3")+4*COUNTIF(B7:J9,"1/4")+5*COUNTIF(B7:J9,"0/5")+5*COUNTIF(B7:J9,"-/5")</f>
        <v>10</v>
      </c>
      <c r="O7" s="51">
        <f>RANK(K7,K$4:K$30)</f>
        <v>4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0.88166</v>
      </c>
      <c r="P9" s="13"/>
      <c r="R9" s="11"/>
    </row>
    <row r="10" spans="1:21" x14ac:dyDescent="0.25">
      <c r="A10" s="71" t="str">
        <f ca="1">D1</f>
        <v>Erdei Gábor</v>
      </c>
      <c r="B10" s="48"/>
      <c r="C10" s="48"/>
      <c r="D10" s="53"/>
      <c r="E10" s="48" t="s">
        <v>57</v>
      </c>
      <c r="F10" s="48"/>
      <c r="G10" s="48" t="s">
        <v>57</v>
      </c>
      <c r="H10" s="48" t="s">
        <v>57</v>
      </c>
      <c r="I10" s="48"/>
      <c r="J10" s="68" t="s">
        <v>57</v>
      </c>
      <c r="K10" s="56">
        <f t="shared" ref="K10" si="2">5*(COUNTIF(B10:J12,"5/0")+COUNTIF(B10:J12,"4/1")+COUNTIF(B10:J12,"3/2")+COUNTIF(B10:J12,"5/-"))+3*COUNTIF(B10:J12,"2/3")+2*COUNTIF(B10:J12,"1/4")+COUNTIF(B10:J12,"0/5")+0.01*L10+0.0001*(M10)</f>
        <v>8.0004000000000008</v>
      </c>
      <c r="L10" s="59">
        <f>1*COUNTIF(B10:J12,"5/0")+1*COUNTIF(B10:J12,"4/1")+1*COUNTIF(B10:J12,"3/2")+1*COUNTIF(B10:J12,"5/-")+0*COUNTIF(B10:J12,"2/3")+0*COUNTIF(B10:J12,"1/4")+0*COUNTIF(B10:J12,"0/5")</f>
        <v>0</v>
      </c>
      <c r="M10" s="62">
        <f>5*COUNTIF(B10:J12,"5/0")+4*COUNTIF(B10:J12,"4/1")+3*COUNTIF(B10:J12,"3/2")+5*COUNTIF(B10:J12,"5/-")+2*COUNTIF(B10:J12,"2/3")+1*COUNTIF(B10:J12,"1/4")+0*COUNTIF(B10:J12,"0/5")</f>
        <v>4</v>
      </c>
      <c r="N10" s="65">
        <f>0*COUNTIF(B10:J12,"5/0")+1*COUNTIF(B10:J12,"4/1")+2*COUNTIF(B10:J12,"3/2")+3*COUNTIF(B10:J12,"2/3")+4*COUNTIF(B10:J12,"1/4")+5*COUNTIF(B10:J12,"0/5")+5*COUNTIF(B10:J12,"-/5")</f>
        <v>16</v>
      </c>
      <c r="O10" s="51">
        <f>RANK(K10,K$4:K$30)</f>
        <v>7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0.40002000000000004</v>
      </c>
      <c r="P12" s="13"/>
    </row>
    <row r="13" spans="1:21" x14ac:dyDescent="0.25">
      <c r="A13" s="71" t="str">
        <f ca="1">E1</f>
        <v>Horkay Máté</v>
      </c>
      <c r="B13" s="48"/>
      <c r="C13" s="48" t="s">
        <v>57</v>
      </c>
      <c r="D13" s="48" t="s">
        <v>56</v>
      </c>
      <c r="E13" s="53"/>
      <c r="F13" s="48" t="s">
        <v>39</v>
      </c>
      <c r="G13" s="48" t="s">
        <v>57</v>
      </c>
      <c r="H13" s="48" t="s">
        <v>57</v>
      </c>
      <c r="I13" s="48" t="s">
        <v>39</v>
      </c>
      <c r="J13" s="68" t="s">
        <v>40</v>
      </c>
      <c r="K13" s="56">
        <f t="shared" ref="K13" si="3">5*(COUNTIF(B13:J15,"5/0")+COUNTIF(B13:J15,"4/1")+COUNTIF(B13:J15,"3/2")+COUNTIF(B13:J15,"5/-"))+3*COUNTIF(B13:J15,"2/3")+2*COUNTIF(B13:J15,"1/4")+COUNTIF(B13:J15,"0/5")+0.01*L13+0.0001*(M13)</f>
        <v>24.031500000000001</v>
      </c>
      <c r="L13" s="59">
        <f>1*COUNTIF(B13:J15,"5/0")+1*COUNTIF(B13:J15,"4/1")+1*COUNTIF(B13:J15,"3/2")+1*COUNTIF(B13:J15,"5/-")+0*COUNTIF(B13:J15,"2/3")+0*COUNTIF(B13:J15,"1/4")+0*COUNTIF(B13:J15,"0/5")</f>
        <v>3</v>
      </c>
      <c r="M13" s="62">
        <f>5*COUNTIF(B13:J15,"5/0")+4*COUNTIF(B13:J15,"4/1")+3*COUNTIF(B13:J15,"3/2")+5*COUNTIF(B13:J15,"5/-")+2*COUNTIF(B13:J15,"2/3")+1*COUNTIF(B13:J15,"1/4")+0*COUNTIF(B13:J15,"0/5")</f>
        <v>15</v>
      </c>
      <c r="N13" s="65">
        <f>0*COUNTIF(B13:J15,"5/0")+1*COUNTIF(B13:J15,"4/1")+2*COUNTIF(B13:J15,"3/2")+3*COUNTIF(B13:J15,"2/3")+4*COUNTIF(B13:J15,"1/4")+5*COUNTIF(B13:J15,"0/5")+5*COUNTIF(B13:J15,"-/5")</f>
        <v>20</v>
      </c>
      <c r="O13" s="51">
        <f>RANK(K13,K$4:K$30)</f>
        <v>3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0.68661428571428573</v>
      </c>
      <c r="P15" s="13"/>
    </row>
    <row r="16" spans="1:21" x14ac:dyDescent="0.25">
      <c r="A16" s="71" t="str">
        <f ca="1">F1</f>
        <v>Keszei Zsolt</v>
      </c>
      <c r="B16" s="48"/>
      <c r="C16" s="48"/>
      <c r="D16" s="48"/>
      <c r="E16" s="48" t="s">
        <v>40</v>
      </c>
      <c r="F16" s="53"/>
      <c r="G16" s="48" t="s">
        <v>53</v>
      </c>
      <c r="H16" s="48"/>
      <c r="I16" s="48"/>
      <c r="J16" s="68"/>
      <c r="K16" s="56">
        <f t="shared" ref="K16" si="4">5*(COUNTIF(B16:J18,"5/0")+COUNTIF(B16:J18,"4/1")+COUNTIF(B16:J18,"3/2")+COUNTIF(B16:J18,"5/-"))+3*COUNTIF(B16:J18,"2/3")+2*COUNTIF(B16:J18,"1/4")+COUNTIF(B16:J18,"0/5")+0.01*L16+0.0001*(M16)</f>
        <v>4.0002000000000004</v>
      </c>
      <c r="L16" s="59">
        <f>1*COUNTIF(B16:J18,"5/0")+1*COUNTIF(B16:J18,"4/1")+1*COUNTIF(B16:J18,"3/2")+1*COUNTIF(B16:J18,"5/-")+0*COUNTIF(B16:J18,"2/3")+0*COUNTIF(B16:J18,"1/4")+0*COUNTIF(B16:J18,"0/5")</f>
        <v>0</v>
      </c>
      <c r="M16" s="62">
        <f>5*COUNTIF(B16:J18,"5/0")+4*COUNTIF(B16:J18,"4/1")+3*COUNTIF(B16:J18,"3/2")+5*COUNTIF(B16:J18,"5/-")+2*COUNTIF(B16:J18,"2/3")+1*COUNTIF(B16:J18,"1/4")+0*COUNTIF(B16:J18,"0/5")</f>
        <v>2</v>
      </c>
      <c r="N16" s="65">
        <f>0*COUNTIF(B16:J18,"5/0")+1*COUNTIF(B16:J18,"4/1")+2*COUNTIF(B16:J18,"3/2")+3*COUNTIF(B16:J18,"2/3")+4*COUNTIF(B16:J18,"1/4")+5*COUNTIF(B16:J18,"0/5")+5*COUNTIF(B16:J18,"-/5")</f>
        <v>8</v>
      </c>
      <c r="O16" s="51">
        <f>RANK(K16,K$4:K$30)</f>
        <v>8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0.40002000000000004</v>
      </c>
      <c r="P18" s="13"/>
    </row>
    <row r="19" spans="1:20" x14ac:dyDescent="0.25">
      <c r="A19" s="71" t="str">
        <f ca="1">G1</f>
        <v>Páldeák Áron</v>
      </c>
      <c r="B19" s="48"/>
      <c r="C19" s="48" t="s">
        <v>56</v>
      </c>
      <c r="D19" s="48" t="s">
        <v>56</v>
      </c>
      <c r="E19" s="48" t="s">
        <v>56</v>
      </c>
      <c r="F19" s="48" t="s">
        <v>52</v>
      </c>
      <c r="G19" s="53"/>
      <c r="H19" s="48" t="s">
        <v>52</v>
      </c>
      <c r="I19" s="48" t="s">
        <v>56</v>
      </c>
      <c r="J19" s="68" t="s">
        <v>56</v>
      </c>
      <c r="K19" s="56">
        <f t="shared" ref="K19" si="5">5*(COUNTIF(B19:J21,"5/0")+COUNTIF(B19:J21,"4/1")+COUNTIF(B19:J21,"3/2")+COUNTIF(B19:J21,"5/-"))+3*COUNTIF(B19:J21,"2/3")+2*COUNTIF(B19:J21,"1/4")+COUNTIF(B19:J21,"0/5")+0.01*L19+0.0001*(M19)</f>
        <v>35.073</v>
      </c>
      <c r="L19" s="59">
        <f>1*COUNTIF(B19:J21,"5/0")+1*COUNTIF(B19:J21,"4/1")+1*COUNTIF(B19:J21,"3/2")+1*COUNTIF(B19:J21,"5/-")+0*COUNTIF(B19:J21,"2/3")+0*COUNTIF(B19:J21,"1/4")+0*COUNTIF(B19:J21,"0/5")</f>
        <v>7</v>
      </c>
      <c r="M19" s="62">
        <f>5*COUNTIF(B19:J21,"5/0")+4*COUNTIF(B19:J21,"4/1")+3*COUNTIF(B19:J21,"3/2")+5*COUNTIF(B19:J21,"5/-")+2*COUNTIF(B19:J21,"2/3")+1*COUNTIF(B19:J21,"1/4")+0*COUNTIF(B19:J21,"0/5")</f>
        <v>30</v>
      </c>
      <c r="N19" s="65">
        <f>0*COUNTIF(B19:J21,"5/0")+1*COUNTIF(B19:J21,"4/1")+2*COUNTIF(B19:J21,"3/2")+3*COUNTIF(B19:J21,"2/3")+4*COUNTIF(B19:J21,"1/4")+5*COUNTIF(B19:J21,"0/5")+5*COUNTIF(B19:J21,"-/5")</f>
        <v>5</v>
      </c>
      <c r="O19" s="51">
        <f>RANK(K19,K$4:K$30)</f>
        <v>1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1.0020857142857142</v>
      </c>
      <c r="P21" s="13"/>
    </row>
    <row r="22" spans="1:20" x14ac:dyDescent="0.25">
      <c r="A22" s="71" t="str">
        <f ca="1">H1</f>
        <v>Puskás Péter</v>
      </c>
      <c r="B22" s="48"/>
      <c r="C22" s="48" t="s">
        <v>40</v>
      </c>
      <c r="D22" s="48" t="s">
        <v>56</v>
      </c>
      <c r="E22" s="48" t="s">
        <v>56</v>
      </c>
      <c r="F22" s="48"/>
      <c r="G22" s="48" t="s">
        <v>53</v>
      </c>
      <c r="H22" s="53"/>
      <c r="I22" s="48" t="s">
        <v>57</v>
      </c>
      <c r="J22" s="68" t="s">
        <v>53</v>
      </c>
      <c r="K22" s="56">
        <f t="shared" ref="K22" si="6">5*(COUNTIF(B22:J24,"5/0")+COUNTIF(B22:J24,"4/1")+COUNTIF(B22:J24,"3/2")+COUNTIF(B22:J24,"5/-"))+3*COUNTIF(B22:J24,"2/3")+2*COUNTIF(B22:J24,"1/4")+COUNTIF(B22:J24,"0/5")+0.01*L22+0.0001*(M22)</f>
        <v>17.021100000000001</v>
      </c>
      <c r="L22" s="59">
        <f>1*COUNTIF(B22:J24,"5/0")+1*COUNTIF(B22:J24,"4/1")+1*COUNTIF(B22:J24,"3/2")+1*COUNTIF(B22:J24,"5/-")+0*COUNTIF(B22:J24,"2/3")+0*COUNTIF(B22:J24,"1/4")+0*COUNTIF(B22:J24,"0/5")</f>
        <v>2</v>
      </c>
      <c r="M22" s="62">
        <f>5*COUNTIF(B22:J24,"5/0")+4*COUNTIF(B22:J24,"4/1")+3*COUNTIF(B22:J24,"3/2")+5*COUNTIF(B22:J24,"5/-")+2*COUNTIF(B22:J24,"2/3")+1*COUNTIF(B22:J24,"1/4")+0*COUNTIF(B22:J24,"0/5")</f>
        <v>11</v>
      </c>
      <c r="N22" s="65">
        <f>0*COUNTIF(B22:J24,"5/0")+1*COUNTIF(B22:J24,"4/1")+2*COUNTIF(B22:J24,"3/2")+3*COUNTIF(B22:J24,"2/3")+4*COUNTIF(B22:J24,"1/4")+5*COUNTIF(B22:J24,"0/5")+5*COUNTIF(B22:J24,"-/5")</f>
        <v>19</v>
      </c>
      <c r="O22" s="51">
        <f>RANK(K22,K$4:K$30)</f>
        <v>5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0.56737000000000004</v>
      </c>
      <c r="P24" s="13"/>
    </row>
    <row r="25" spans="1:20" x14ac:dyDescent="0.25">
      <c r="A25" s="71" t="str">
        <f ca="1">I1</f>
        <v>Tibor Z. Petényi</v>
      </c>
      <c r="B25" s="48"/>
      <c r="C25" s="48" t="s">
        <v>40</v>
      </c>
      <c r="D25" s="48"/>
      <c r="E25" s="48" t="s">
        <v>40</v>
      </c>
      <c r="F25" s="48"/>
      <c r="G25" s="48" t="s">
        <v>57</v>
      </c>
      <c r="H25" s="48" t="s">
        <v>56</v>
      </c>
      <c r="I25" s="53"/>
      <c r="J25" s="68" t="s">
        <v>40</v>
      </c>
      <c r="K25" s="56">
        <f t="shared" ref="K25" si="7">5*(COUNTIF(B25:J27,"5/0")+COUNTIF(B25:J27,"4/1")+COUNTIF(B25:J27,"3/2")+COUNTIF(B25:J27,"5/-"))+3*COUNTIF(B25:J27,"2/3")+2*COUNTIF(B25:J27,"1/4")+COUNTIF(B25:J27,"0/5")+0.01*L25+0.0001*(M25)</f>
        <v>16.011100000000003</v>
      </c>
      <c r="L25" s="59">
        <f>1*COUNTIF(B25:J27,"5/0")+1*COUNTIF(B25:J27,"4/1")+1*COUNTIF(B25:J27,"3/2")+1*COUNTIF(B25:J27,"5/-")+0*COUNTIF(B25:J27,"2/3")+0*COUNTIF(B25:J27,"1/4")+0*COUNTIF(B25:J27,"0/5")</f>
        <v>1</v>
      </c>
      <c r="M25" s="62">
        <f>5*COUNTIF(B25:J27,"5/0")+4*COUNTIF(B25:J27,"4/1")+3*COUNTIF(B25:J27,"3/2")+5*COUNTIF(B25:J27,"5/-")+2*COUNTIF(B25:J27,"2/3")+1*COUNTIF(B25:J27,"1/4")+0*COUNTIF(B25:J27,"0/5")</f>
        <v>11</v>
      </c>
      <c r="N25" s="65">
        <f>0*COUNTIF(B25:J27,"5/0")+1*COUNTIF(B25:J27,"4/1")+2*COUNTIF(B25:J27,"3/2")+3*COUNTIF(B25:J27,"2/3")+4*COUNTIF(B25:J27,"1/4")+5*COUNTIF(B25:J27,"0/5")+5*COUNTIF(B25:J27,"-/5")</f>
        <v>14</v>
      </c>
      <c r="O25" s="51">
        <f>RANK(K25,K$4:K$30)</f>
        <v>6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0.64044400000000012</v>
      </c>
      <c r="P27" s="13"/>
    </row>
    <row r="28" spans="1:20" ht="15" customHeight="1" x14ac:dyDescent="0.25">
      <c r="A28" s="71" t="str">
        <f ca="1">J1</f>
        <v>Tóth András</v>
      </c>
      <c r="B28" s="48" t="s">
        <v>39</v>
      </c>
      <c r="C28" s="48" t="s">
        <v>57</v>
      </c>
      <c r="D28" s="48" t="s">
        <v>56</v>
      </c>
      <c r="E28" s="48" t="s">
        <v>39</v>
      </c>
      <c r="F28" s="48"/>
      <c r="G28" s="48" t="s">
        <v>57</v>
      </c>
      <c r="H28" s="48" t="s">
        <v>52</v>
      </c>
      <c r="I28" s="48" t="s">
        <v>39</v>
      </c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29.052</v>
      </c>
      <c r="L28" s="59">
        <f>1*COUNTIF(B28:J30,"5/0")+1*COUNTIF(B28:J30,"4/1")+1*COUNTIF(B28:J30,"3/2")+1*COUNTIF(B28:J30,"5/-")+0*COUNTIF(B28:J30,"2/3")+0*COUNTIF(B28:J30,"1/4")+0*COUNTIF(B28:J30,"0/5")</f>
        <v>5</v>
      </c>
      <c r="M28" s="62">
        <f>5*COUNTIF(B28:J30,"5/0")+4*COUNTIF(B28:J30,"4/1")+3*COUNTIF(B28:J30,"3/2")+5*COUNTIF(B28:J30,"5/-")+2*COUNTIF(B28:J30,"2/3")+1*COUNTIF(B28:J30,"1/4")+0*COUNTIF(B28:J30,"0/5")</f>
        <v>20</v>
      </c>
      <c r="N28" s="65">
        <f>0*COUNTIF(B28:J30,"5/0")+1*COUNTIF(B28:J30,"4/1")+2*COUNTIF(B28:J30,"3/2")+3*COUNTIF(B28:J30,"2/3")+4*COUNTIF(B28:J30,"1/4")+5*COUNTIF(B28:J30,"0/5")+5*COUNTIF(B28:J30,"-/5")</f>
        <v>15</v>
      </c>
      <c r="O28" s="51">
        <f>RANK(K28,K$4:K$30)</f>
        <v>2</v>
      </c>
      <c r="P28" s="13"/>
    </row>
    <row r="29" spans="1:20" ht="15" customHeight="1" x14ac:dyDescent="0.25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customHeight="1" x14ac:dyDescent="0.25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0.83005714285714283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1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0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E25" sqref="E25:E27"/>
    </sheetView>
  </sheetViews>
  <sheetFormatPr defaultRowHeight="15" x14ac:dyDescent="0.25"/>
  <cols>
    <col min="1" max="9" width="12.140625" customWidth="1"/>
    <col min="10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Dörnyei István</v>
      </c>
      <c r="C1" s="71" t="str">
        <f t="shared" ca="1" si="0"/>
        <v>Drozsnyik Dávid</v>
      </c>
      <c r="D1" s="71" t="str">
        <f t="shared" ca="1" si="0"/>
        <v>Hovanyecz András</v>
      </c>
      <c r="E1" s="71" t="str">
        <f t="shared" ca="1" si="0"/>
        <v>Katona Mátyás</v>
      </c>
      <c r="F1" s="71" t="str">
        <f t="shared" ca="1" si="0"/>
        <v>Németh Balázs</v>
      </c>
      <c r="G1" s="71" t="str">
        <f t="shared" ca="1" si="0"/>
        <v>Sárközy Dezső</v>
      </c>
      <c r="H1" s="71" t="str">
        <f t="shared" ca="1" si="0"/>
        <v>Soós István</v>
      </c>
      <c r="I1" s="71" t="str">
        <f t="shared" ca="1" si="0"/>
        <v>T. Szabó Gábor</v>
      </c>
      <c r="J1" s="80" t="e">
        <f t="shared" ca="1" si="0"/>
        <v>#N/A</v>
      </c>
      <c r="K1" s="83" t="s">
        <v>25</v>
      </c>
      <c r="L1" s="86" t="s">
        <v>38</v>
      </c>
      <c r="M1" s="89" t="s">
        <v>37</v>
      </c>
      <c r="N1" s="74" t="s">
        <v>41</v>
      </c>
      <c r="O1" s="77" t="s">
        <v>72</v>
      </c>
      <c r="P1" s="7"/>
    </row>
    <row r="2" spans="1:21" x14ac:dyDescent="0.25">
      <c r="A2" s="27" t="str">
        <f ca="1">RIGHT(CELL("filename",A1),6)</f>
        <v>E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8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Dörnyei István</v>
      </c>
      <c r="B4" s="53"/>
      <c r="C4" s="48"/>
      <c r="D4" s="48"/>
      <c r="E4" s="48"/>
      <c r="F4" s="48"/>
      <c r="G4" s="48"/>
      <c r="H4" s="48" t="s">
        <v>53</v>
      </c>
      <c r="I4" s="48"/>
      <c r="J4" s="68"/>
      <c r="K4" s="56">
        <f>5*(COUNTIF(B4:J6,"5/0")+COUNTIF(B4:J6,"4/1")+COUNTIF(B4:J6,"3/2")+COUNTIF(B4:J6,"5/-"))+3*COUNTIF(B4:J6,"2/3")+2*COUNTIF(B4:J6,"1/4")+COUNTIF(B4:J6,"0/5")+0.01*L4+0.0001*(M4)</f>
        <v>1</v>
      </c>
      <c r="L4" s="59">
        <f>1*COUNTIF(B4:J6,"5/0")+1*COUNTIF(B4:J6,"4/1")+1*COUNTIF(B4:J6,"3/2")+1*COUNTIF(B4:J6,"5/-")+0*COUNTIF(B4:J6,"2/3")+0*COUNTIF(B4:J6,"1/4")+0*COUNTIF(B4:J6,"0/5")</f>
        <v>0</v>
      </c>
      <c r="M4" s="62">
        <f>5*COUNTIF(B4:J6,"5/0")+4*COUNTIF(B4:J6,"4/1")+3*COUNTIF(B4:J6,"3/2")+5*COUNTIF(B4:J6,"5/-")+2*COUNTIF(B4:J6,"2/3")+1*COUNTIF(B4:J6,"1/4")+0*COUNTIF(B4:J6,"0/5")</f>
        <v>0</v>
      </c>
      <c r="N4" s="65">
        <f>0*COUNTIF(B4:J6,"5/0")+1*COUNTIF(B4:J6,"4/1")+2*COUNTIF(B4:J6,"3/2")+3*COUNTIF(B4:J6,"2/3")+4*COUNTIF(B4:J6,"1/4")+5*COUNTIF(B4:J6,"0/5")+5*COUNTIF(B4:J6,"-/5")</f>
        <v>5</v>
      </c>
      <c r="O4" s="51">
        <f>RANK(K4,K$4:K$30)</f>
        <v>7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0.2</v>
      </c>
      <c r="P6" s="13"/>
    </row>
    <row r="7" spans="1:21" x14ac:dyDescent="0.25">
      <c r="A7" s="71" t="str">
        <f ca="1">C1</f>
        <v>Drozsnyik Dávid</v>
      </c>
      <c r="B7" s="48"/>
      <c r="C7" s="53"/>
      <c r="D7" s="48"/>
      <c r="E7" s="48"/>
      <c r="F7" s="48" t="s">
        <v>52</v>
      </c>
      <c r="G7" s="48"/>
      <c r="H7" s="48" t="s">
        <v>57</v>
      </c>
      <c r="I7" s="48" t="s">
        <v>39</v>
      </c>
      <c r="J7" s="68"/>
      <c r="K7" s="56">
        <f t="shared" ref="K7" si="1">5*(COUNTIF(B7:J9,"5/0")+COUNTIF(B7:J9,"4/1")+COUNTIF(B7:J9,"3/2")+COUNTIF(B7:J9,"5/-"))+3*COUNTIF(B7:J9,"2/3")+2*COUNTIF(B7:J9,"1/4")+COUNTIF(B7:J9,"0/5")+0.01*L7+0.0001*(M7)</f>
        <v>12.020899999999999</v>
      </c>
      <c r="L7" s="59">
        <f>1*COUNTIF(B7:J9,"5/0")+1*COUNTIF(B7:J9,"4/1")+1*COUNTIF(B7:J9,"3/2")+1*COUNTIF(B7:J9,"5/-")+0*COUNTIF(B7:J9,"2/3")+0*COUNTIF(B7:J9,"1/4")+0*COUNTIF(B7:J9,"0/5")</f>
        <v>2</v>
      </c>
      <c r="M7" s="62">
        <f>5*COUNTIF(B7:J9,"5/0")+4*COUNTIF(B7:J9,"4/1")+3*COUNTIF(B7:J9,"3/2")+5*COUNTIF(B7:J9,"5/-")+2*COUNTIF(B7:J9,"2/3")+1*COUNTIF(B7:J9,"1/4")+0*COUNTIF(B7:J9,"0/5")</f>
        <v>9</v>
      </c>
      <c r="N7" s="65">
        <f>0*COUNTIF(B7:J9,"5/0")+1*COUNTIF(B7:J9,"4/1")+2*COUNTIF(B7:J9,"3/2")+3*COUNTIF(B7:J9,"2/3")+4*COUNTIF(B7:J9,"1/4")+5*COUNTIF(B7:J9,"0/5")+5*COUNTIF(B7:J9,"-/5")</f>
        <v>6</v>
      </c>
      <c r="O7" s="51">
        <f>RANK(K7,K$4:K$30)</f>
        <v>2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0.80139333333333329</v>
      </c>
      <c r="P9" s="13"/>
      <c r="R9" s="11"/>
    </row>
    <row r="10" spans="1:21" x14ac:dyDescent="0.25">
      <c r="A10" s="71" t="str">
        <f ca="1">D1</f>
        <v>Hovanyecz András</v>
      </c>
      <c r="B10" s="48"/>
      <c r="C10" s="48"/>
      <c r="D10" s="53"/>
      <c r="E10" s="48"/>
      <c r="F10" s="48"/>
      <c r="G10" s="48"/>
      <c r="H10" s="48" t="s">
        <v>53</v>
      </c>
      <c r="I10" s="48"/>
      <c r="J10" s="68"/>
      <c r="K10" s="56">
        <f t="shared" ref="K10" si="2">5*(COUNTIF(B10:J12,"5/0")+COUNTIF(B10:J12,"4/1")+COUNTIF(B10:J12,"3/2")+COUNTIF(B10:J12,"5/-"))+3*COUNTIF(B10:J12,"2/3")+2*COUNTIF(B10:J12,"1/4")+COUNTIF(B10:J12,"0/5")+0.01*L10+0.0001*(M10)</f>
        <v>1</v>
      </c>
      <c r="L10" s="59">
        <f>1*COUNTIF(B10:J12,"5/0")+1*COUNTIF(B10:J12,"4/1")+1*COUNTIF(B10:J12,"3/2")+1*COUNTIF(B10:J12,"5/-")+0*COUNTIF(B10:J12,"2/3")+0*COUNTIF(B10:J12,"1/4")+0*COUNTIF(B10:J12,"0/5")</f>
        <v>0</v>
      </c>
      <c r="M10" s="62">
        <f>5*COUNTIF(B10:J12,"5/0")+4*COUNTIF(B10:J12,"4/1")+3*COUNTIF(B10:J12,"3/2")+5*COUNTIF(B10:J12,"5/-")+2*COUNTIF(B10:J12,"2/3")+1*COUNTIF(B10:J12,"1/4")+0*COUNTIF(B10:J12,"0/5")</f>
        <v>0</v>
      </c>
      <c r="N10" s="65">
        <f>0*COUNTIF(B10:J12,"5/0")+1*COUNTIF(B10:J12,"4/1")+2*COUNTIF(B10:J12,"3/2")+3*COUNTIF(B10:J12,"2/3")+4*COUNTIF(B10:J12,"1/4")+5*COUNTIF(B10:J12,"0/5")+5*COUNTIF(B10:J12,"-/5")</f>
        <v>5</v>
      </c>
      <c r="O10" s="51">
        <f>RANK(K10,K$4:K$30)</f>
        <v>7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0.2</v>
      </c>
      <c r="P12" s="13"/>
    </row>
    <row r="13" spans="1:21" x14ac:dyDescent="0.25">
      <c r="A13" s="71" t="str">
        <f ca="1">E1</f>
        <v>Katona Mátyás</v>
      </c>
      <c r="B13" s="48"/>
      <c r="C13" s="48"/>
      <c r="D13" s="48"/>
      <c r="E13" s="53"/>
      <c r="F13" s="48"/>
      <c r="G13" s="48" t="s">
        <v>39</v>
      </c>
      <c r="H13" s="48" t="s">
        <v>53</v>
      </c>
      <c r="I13" s="48" t="s">
        <v>40</v>
      </c>
      <c r="J13" s="68"/>
      <c r="K13" s="56">
        <f t="shared" ref="K13" si="3">5*(COUNTIF(B13:J15,"5/0")+COUNTIF(B13:J15,"4/1")+COUNTIF(B13:J15,"3/2")+COUNTIF(B13:J15,"5/-"))+3*COUNTIF(B13:J15,"2/3")+2*COUNTIF(B13:J15,"1/4")+COUNTIF(B13:J15,"0/5")+0.01*L13+0.0001*(M13)</f>
        <v>9.0105000000000004</v>
      </c>
      <c r="L13" s="59">
        <f>1*COUNTIF(B13:J15,"5/0")+1*COUNTIF(B13:J15,"4/1")+1*COUNTIF(B13:J15,"3/2")+1*COUNTIF(B13:J15,"5/-")+0*COUNTIF(B13:J15,"2/3")+0*COUNTIF(B13:J15,"1/4")+0*COUNTIF(B13:J15,"0/5")</f>
        <v>1</v>
      </c>
      <c r="M13" s="62">
        <f>5*COUNTIF(B13:J15,"5/0")+4*COUNTIF(B13:J15,"4/1")+3*COUNTIF(B13:J15,"3/2")+5*COUNTIF(B13:J15,"5/-")+2*COUNTIF(B13:J15,"2/3")+1*COUNTIF(B13:J15,"1/4")+0*COUNTIF(B13:J15,"0/5")</f>
        <v>5</v>
      </c>
      <c r="N13" s="65">
        <f>0*COUNTIF(B13:J15,"5/0")+1*COUNTIF(B13:J15,"4/1")+2*COUNTIF(B13:J15,"3/2")+3*COUNTIF(B13:J15,"2/3")+4*COUNTIF(B13:J15,"1/4")+5*COUNTIF(B13:J15,"0/5")+5*COUNTIF(B13:J15,"-/5")</f>
        <v>10</v>
      </c>
      <c r="O13" s="51">
        <f>RANK(K13,K$4:K$30)</f>
        <v>3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0.60070000000000001</v>
      </c>
      <c r="P15" s="13"/>
    </row>
    <row r="16" spans="1:21" x14ac:dyDescent="0.25">
      <c r="A16" s="71" t="str">
        <f ca="1">F1</f>
        <v>Németh Balázs</v>
      </c>
      <c r="B16" s="48"/>
      <c r="C16" s="48" t="s">
        <v>53</v>
      </c>
      <c r="D16" s="48"/>
      <c r="E16" s="48"/>
      <c r="F16" s="53"/>
      <c r="G16" s="48" t="s">
        <v>57</v>
      </c>
      <c r="H16" s="48" t="s">
        <v>53</v>
      </c>
      <c r="I16" s="48"/>
      <c r="J16" s="68"/>
      <c r="K16" s="56">
        <f t="shared" ref="K16" si="4">5*(COUNTIF(B16:J18,"5/0")+COUNTIF(B16:J18,"4/1")+COUNTIF(B16:J18,"3/2")+COUNTIF(B16:J18,"5/-"))+3*COUNTIF(B16:J18,"2/3")+2*COUNTIF(B16:J18,"1/4")+COUNTIF(B16:J18,"0/5")+0.01*L16+0.0001*(M16)</f>
        <v>4.0000999999999998</v>
      </c>
      <c r="L16" s="59">
        <f>1*COUNTIF(B16:J18,"5/0")+1*COUNTIF(B16:J18,"4/1")+1*COUNTIF(B16:J18,"3/2")+1*COUNTIF(B16:J18,"5/-")+0*COUNTIF(B16:J18,"2/3")+0*COUNTIF(B16:J18,"1/4")+0*COUNTIF(B16:J18,"0/5")</f>
        <v>0</v>
      </c>
      <c r="M16" s="62">
        <f>5*COUNTIF(B16:J18,"5/0")+4*COUNTIF(B16:J18,"4/1")+3*COUNTIF(B16:J18,"3/2")+5*COUNTIF(B16:J18,"5/-")+2*COUNTIF(B16:J18,"2/3")+1*COUNTIF(B16:J18,"1/4")+0*COUNTIF(B16:J18,"0/5")</f>
        <v>1</v>
      </c>
      <c r="N16" s="65">
        <f>0*COUNTIF(B16:J18,"5/0")+1*COUNTIF(B16:J18,"4/1")+2*COUNTIF(B16:J18,"3/2")+3*COUNTIF(B16:J18,"2/3")+4*COUNTIF(B16:J18,"1/4")+5*COUNTIF(B16:J18,"0/5")+5*COUNTIF(B16:J18,"-/5")</f>
        <v>14</v>
      </c>
      <c r="O16" s="51">
        <f>RANK(K16,K$4:K$30)</f>
        <v>6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0.26667333333333332</v>
      </c>
      <c r="P18" s="13"/>
    </row>
    <row r="19" spans="1:20" x14ac:dyDescent="0.25">
      <c r="A19" s="71" t="str">
        <f ca="1">G1</f>
        <v>Sárközy Dezső</v>
      </c>
      <c r="B19" s="48"/>
      <c r="C19" s="48"/>
      <c r="D19" s="48"/>
      <c r="E19" s="48" t="s">
        <v>40</v>
      </c>
      <c r="F19" s="48" t="s">
        <v>56</v>
      </c>
      <c r="G19" s="53"/>
      <c r="H19" s="48"/>
      <c r="I19" s="48"/>
      <c r="J19" s="68"/>
      <c r="K19" s="56">
        <f t="shared" ref="K19" si="5">5*(COUNTIF(B19:J21,"5/0")+COUNTIF(B19:J21,"4/1")+COUNTIF(B19:J21,"3/2")+COUNTIF(B19:J21,"5/-"))+3*COUNTIF(B19:J21,"2/3")+2*COUNTIF(B19:J21,"1/4")+COUNTIF(B19:J21,"0/5")+0.01*L19+0.0001*(M19)</f>
        <v>8.0106000000000002</v>
      </c>
      <c r="L19" s="59">
        <f>1*COUNTIF(B19:J21,"5/0")+1*COUNTIF(B19:J21,"4/1")+1*COUNTIF(B19:J21,"3/2")+1*COUNTIF(B19:J21,"5/-")+0*COUNTIF(B19:J21,"2/3")+0*COUNTIF(B19:J21,"1/4")+0*COUNTIF(B19:J21,"0/5")</f>
        <v>1</v>
      </c>
      <c r="M19" s="62">
        <f>5*COUNTIF(B19:J21,"5/0")+4*COUNTIF(B19:J21,"4/1")+3*COUNTIF(B19:J21,"3/2")+5*COUNTIF(B19:J21,"5/-")+2*COUNTIF(B19:J21,"2/3")+1*COUNTIF(B19:J21,"1/4")+0*COUNTIF(B19:J21,"0/5")</f>
        <v>6</v>
      </c>
      <c r="N19" s="65">
        <f>0*COUNTIF(B19:J21,"5/0")+1*COUNTIF(B19:J21,"4/1")+2*COUNTIF(B19:J21,"3/2")+3*COUNTIF(B19:J21,"2/3")+4*COUNTIF(B19:J21,"1/4")+5*COUNTIF(B19:J21,"0/5")+5*COUNTIF(B19:J21,"-/5")</f>
        <v>4</v>
      </c>
      <c r="O19" s="51">
        <f>RANK(K19,K$4:K$30)</f>
        <v>5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0.80105999999999999</v>
      </c>
      <c r="P21" s="13"/>
    </row>
    <row r="22" spans="1:20" x14ac:dyDescent="0.25">
      <c r="A22" s="71" t="str">
        <f ca="1">H1</f>
        <v>Soós István</v>
      </c>
      <c r="B22" s="48" t="s">
        <v>52</v>
      </c>
      <c r="C22" s="48" t="s">
        <v>56</v>
      </c>
      <c r="D22" s="48" t="s">
        <v>52</v>
      </c>
      <c r="E22" s="48" t="s">
        <v>52</v>
      </c>
      <c r="F22" s="48" t="s">
        <v>52</v>
      </c>
      <c r="G22" s="48"/>
      <c r="H22" s="53"/>
      <c r="I22" s="48" t="s">
        <v>52</v>
      </c>
      <c r="J22" s="68"/>
      <c r="K22" s="56">
        <f t="shared" ref="K22" si="6">5*(COUNTIF(B22:J24,"5/0")+COUNTIF(B22:J24,"4/1")+COUNTIF(B22:J24,"3/2")+COUNTIF(B22:J24,"5/-"))+3*COUNTIF(B22:J24,"2/3")+2*COUNTIF(B22:J24,"1/4")+COUNTIF(B22:J24,"0/5")+0.01*L22+0.0001*(M22)</f>
        <v>30.062899999999999</v>
      </c>
      <c r="L22" s="59">
        <f>1*COUNTIF(B22:J24,"5/0")+1*COUNTIF(B22:J24,"4/1")+1*COUNTIF(B22:J24,"3/2")+1*COUNTIF(B22:J24,"5/-")+0*COUNTIF(B22:J24,"2/3")+0*COUNTIF(B22:J24,"1/4")+0*COUNTIF(B22:J24,"0/5")</f>
        <v>6</v>
      </c>
      <c r="M22" s="62">
        <f>5*COUNTIF(B22:J24,"5/0")+4*COUNTIF(B22:J24,"4/1")+3*COUNTIF(B22:J24,"3/2")+5*COUNTIF(B22:J24,"5/-")+2*COUNTIF(B22:J24,"2/3")+1*COUNTIF(B22:J24,"1/4")+0*COUNTIF(B22:J24,"0/5")</f>
        <v>29</v>
      </c>
      <c r="N22" s="65">
        <f>0*COUNTIF(B22:J24,"5/0")+1*COUNTIF(B22:J24,"4/1")+2*COUNTIF(B22:J24,"3/2")+3*COUNTIF(B22:J24,"2/3")+4*COUNTIF(B22:J24,"1/4")+5*COUNTIF(B22:J24,"0/5")+5*COUNTIF(B22:J24,"-/5")</f>
        <v>1</v>
      </c>
      <c r="O22" s="51">
        <f>RANK(K22,K$4:K$30)</f>
        <v>1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1.0020966666666666</v>
      </c>
      <c r="P24" s="13"/>
    </row>
    <row r="25" spans="1:20" x14ac:dyDescent="0.25">
      <c r="A25" s="71" t="str">
        <f ca="1">I1</f>
        <v>T. Szabó Gábor</v>
      </c>
      <c r="B25" s="48"/>
      <c r="C25" s="48" t="s">
        <v>40</v>
      </c>
      <c r="D25" s="48"/>
      <c r="E25" s="48" t="s">
        <v>39</v>
      </c>
      <c r="F25" s="48"/>
      <c r="G25" s="48"/>
      <c r="H25" s="48" t="s">
        <v>53</v>
      </c>
      <c r="I25" s="53"/>
      <c r="J25" s="68"/>
      <c r="K25" s="56">
        <f t="shared" ref="K25" si="7">5*(COUNTIF(B25:J27,"5/0")+COUNTIF(B25:J27,"4/1")+COUNTIF(B25:J27,"3/2")+COUNTIF(B25:J27,"5/-"))+3*COUNTIF(B25:J27,"2/3")+2*COUNTIF(B25:J27,"1/4")+COUNTIF(B25:J27,"0/5")+0.01*L25+0.0001*(M25)</f>
        <v>9.0105000000000004</v>
      </c>
      <c r="L25" s="59">
        <f>1*COUNTIF(B25:J27,"5/0")+1*COUNTIF(B25:J27,"4/1")+1*COUNTIF(B25:J27,"3/2")+1*COUNTIF(B25:J27,"5/-")+0*COUNTIF(B25:J27,"2/3")+0*COUNTIF(B25:J27,"1/4")+0*COUNTIF(B25:J27,"0/5")</f>
        <v>1</v>
      </c>
      <c r="M25" s="62">
        <f>5*COUNTIF(B25:J27,"5/0")+4*COUNTIF(B25:J27,"4/1")+3*COUNTIF(B25:J27,"3/2")+5*COUNTIF(B25:J27,"5/-")+2*COUNTIF(B25:J27,"2/3")+1*COUNTIF(B25:J27,"1/4")+0*COUNTIF(B25:J27,"0/5")</f>
        <v>5</v>
      </c>
      <c r="N25" s="65">
        <f>0*COUNTIF(B25:J27,"5/0")+1*COUNTIF(B25:J27,"4/1")+2*COUNTIF(B25:J27,"3/2")+3*COUNTIF(B25:J27,"2/3")+4*COUNTIF(B25:J27,"1/4")+5*COUNTIF(B25:J27,"0/5")+5*COUNTIF(B25:J27,"-/5")</f>
        <v>10</v>
      </c>
      <c r="O25" s="51">
        <f>RANK(K25,K$4:K$30)</f>
        <v>3</v>
      </c>
      <c r="P25" s="13"/>
    </row>
    <row r="26" spans="1:20" x14ac:dyDescent="0.25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x14ac:dyDescent="0.25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0.60070000000000001</v>
      </c>
      <c r="P27" s="13"/>
    </row>
    <row r="28" spans="1:20" ht="15" hidden="1" customHeight="1" x14ac:dyDescent="0.3">
      <c r="A28" s="71" t="e">
        <f ca="1">J1</f>
        <v>#N/A</v>
      </c>
      <c r="B28" s="48"/>
      <c r="C28" s="48"/>
      <c r="D28" s="48"/>
      <c r="E28" s="48"/>
      <c r="F28" s="48"/>
      <c r="G28" s="48"/>
      <c r="H28" s="48"/>
      <c r="I28" s="48"/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59">
        <f>1*COUNTIF(B28:J30,"5/0")+1*COUNTIF(B28:J30,"4/1")+1*COUNTIF(B28:J30,"3/2")+1*COUNTIF(B28:J30,"5/-")+0*COUNTIF(B28:J30,"2/3")+0*COUNTIF(B28:J30,"1/4")+0*COUNTIF(B28:J30,"0/5")</f>
        <v>0</v>
      </c>
      <c r="M28" s="62">
        <f>5*COUNTIF(B28:J30,"5/0")+4*COUNTIF(B28:J30,"4/1")+3*COUNTIF(B28:J30,"3/2")+5*COUNTIF(B28:J30,"5/-")+2*COUNTIF(B28:J30,"2/3")+1*COUNTIF(B28:J30,"1/4")+0*COUNTIF(B28:J30,"0/5")</f>
        <v>0</v>
      </c>
      <c r="N28" s="65">
        <f>0*COUNTIF(B28:J30,"5/0")+1*COUNTIF(B28:J30,"4/1")+2*COUNTIF(B28:J30,"3/2")+3*COUNTIF(B28:J30,"2/3")+4*COUNTIF(B28:J30,"1/4")+5*COUNTIF(B28:J30,"0/5")+5*COUNTIF(B28:J30,"-/5")</f>
        <v>0</v>
      </c>
      <c r="O28" s="51">
        <f>RANK(K28,K$4:K$30)</f>
        <v>9</v>
      </c>
      <c r="P28" s="13"/>
    </row>
    <row r="29" spans="1:20" ht="15" hidden="1" customHeight="1" x14ac:dyDescent="0.3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hidden="1" customHeight="1" x14ac:dyDescent="0.3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G13" sqref="G13:G15"/>
    </sheetView>
  </sheetViews>
  <sheetFormatPr defaultRowHeight="15" x14ac:dyDescent="0.25"/>
  <cols>
    <col min="1" max="8" width="12.140625" customWidth="1"/>
    <col min="9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6"/>
      <c r="B1" s="71" t="str">
        <f t="shared" ref="B1:J1" ca="1" si="0">VLOOKUP(CONCATENATE(LEFT($A$2,1),COLUMN()-1),nevezettek,3,FALSE)</f>
        <v>Attovics Zoltán</v>
      </c>
      <c r="C1" s="71" t="str">
        <f t="shared" ca="1" si="0"/>
        <v>Háda Szabolcs</v>
      </c>
      <c r="D1" s="71" t="str">
        <f t="shared" ca="1" si="0"/>
        <v>Hartmann Csaba</v>
      </c>
      <c r="E1" s="71" t="str">
        <f t="shared" ca="1" si="0"/>
        <v>Nagy Zsolt</v>
      </c>
      <c r="F1" s="71" t="str">
        <f t="shared" ca="1" si="0"/>
        <v>Neszveda Gábor</v>
      </c>
      <c r="G1" s="71" t="str">
        <f t="shared" ca="1" si="0"/>
        <v>Pangert Roland</v>
      </c>
      <c r="H1" s="71" t="str">
        <f t="shared" ca="1" si="0"/>
        <v>Sívó Zsolt</v>
      </c>
      <c r="I1" s="71" t="e">
        <f t="shared" ca="1" si="0"/>
        <v>#N/A</v>
      </c>
      <c r="J1" s="80" t="e">
        <f t="shared" ca="1" si="0"/>
        <v>#N/A</v>
      </c>
      <c r="K1" s="83" t="s">
        <v>25</v>
      </c>
      <c r="L1" s="86" t="s">
        <v>38</v>
      </c>
      <c r="M1" s="89" t="s">
        <v>37</v>
      </c>
      <c r="N1" s="74" t="s">
        <v>41</v>
      </c>
      <c r="O1" s="77" t="s">
        <v>72</v>
      </c>
      <c r="P1" s="7"/>
    </row>
    <row r="2" spans="1:21" x14ac:dyDescent="0.25">
      <c r="A2" s="27" t="str">
        <f ca="1">RIGHT(CELL("filename",A1),6)</f>
        <v>F liga</v>
      </c>
      <c r="B2" s="72"/>
      <c r="C2" s="72"/>
      <c r="D2" s="72"/>
      <c r="E2" s="72"/>
      <c r="F2" s="72"/>
      <c r="G2" s="72"/>
      <c r="H2" s="72"/>
      <c r="I2" s="72"/>
      <c r="J2" s="81"/>
      <c r="K2" s="84"/>
      <c r="L2" s="87"/>
      <c r="M2" s="90"/>
      <c r="N2" s="75"/>
      <c r="O2" s="78"/>
      <c r="P2" s="7"/>
      <c r="Q2" s="29"/>
    </row>
    <row r="3" spans="1:21" x14ac:dyDescent="0.25">
      <c r="A3" s="28">
        <f ca="1">COUNTIF(Elérhetőségek!D:D,LEFT(A2,1))</f>
        <v>7</v>
      </c>
      <c r="B3" s="73"/>
      <c r="C3" s="73"/>
      <c r="D3" s="73"/>
      <c r="E3" s="73"/>
      <c r="F3" s="73"/>
      <c r="G3" s="73"/>
      <c r="H3" s="73"/>
      <c r="I3" s="73"/>
      <c r="J3" s="82"/>
      <c r="K3" s="85"/>
      <c r="L3" s="88"/>
      <c r="M3" s="91"/>
      <c r="N3" s="76"/>
      <c r="O3" s="79"/>
      <c r="P3" s="7"/>
      <c r="Q3" s="30"/>
    </row>
    <row r="4" spans="1:21" ht="15" customHeight="1" x14ac:dyDescent="0.25">
      <c r="A4" s="71" t="str">
        <f ca="1">B1</f>
        <v>Attovics Zoltán</v>
      </c>
      <c r="B4" s="53"/>
      <c r="C4" s="48" t="s">
        <v>57</v>
      </c>
      <c r="D4" s="48"/>
      <c r="E4" s="48" t="s">
        <v>39</v>
      </c>
      <c r="F4" s="48" t="s">
        <v>52</v>
      </c>
      <c r="G4" s="48" t="s">
        <v>40</v>
      </c>
      <c r="H4" s="48" t="s">
        <v>39</v>
      </c>
      <c r="I4" s="48"/>
      <c r="J4" s="68"/>
      <c r="K4" s="56">
        <f>5*(COUNTIF(B4:J6,"5/0")+COUNTIF(B4:J6,"4/1")+COUNTIF(B4:J6,"3/2")+COUNTIF(B4:J6,"5/-"))+3*COUNTIF(B4:J6,"2/3")+2*COUNTIF(B4:J6,"1/4")+COUNTIF(B4:J6,"0/5")+0.01*L4+0.0001*(M4)</f>
        <v>20.031400000000001</v>
      </c>
      <c r="L4" s="59">
        <f>1*COUNTIF(B4:J6,"5/0")+1*COUNTIF(B4:J6,"4/1")+1*COUNTIF(B4:J6,"3/2")+1*COUNTIF(B4:J6,"5/-")+0*COUNTIF(B4:J6,"2/3")+0*COUNTIF(B4:J6,"1/4")+0*COUNTIF(B4:J6,"0/5")</f>
        <v>3</v>
      </c>
      <c r="M4" s="62">
        <f>5*COUNTIF(B4:J6,"5/0")+4*COUNTIF(B4:J6,"4/1")+3*COUNTIF(B4:J6,"3/2")+5*COUNTIF(B4:J6,"5/-")+2*COUNTIF(B4:J6,"2/3")+1*COUNTIF(B4:J6,"1/4")+0*COUNTIF(B4:J6,"0/5")</f>
        <v>14</v>
      </c>
      <c r="N4" s="65">
        <f>0*COUNTIF(B4:J6,"5/0")+1*COUNTIF(B4:J6,"4/1")+2*COUNTIF(B4:J6,"3/2")+3*COUNTIF(B4:J6,"2/3")+4*COUNTIF(B4:J6,"1/4")+5*COUNTIF(B4:J6,"0/5")+5*COUNTIF(B4:J6,"-/5")</f>
        <v>11</v>
      </c>
      <c r="O4" s="51">
        <f>RANK(K4,K$4:K$30)</f>
        <v>3</v>
      </c>
      <c r="P4" s="12"/>
    </row>
    <row r="5" spans="1:21" x14ac:dyDescent="0.25">
      <c r="A5" s="72"/>
      <c r="B5" s="54"/>
      <c r="C5" s="49"/>
      <c r="D5" s="49"/>
      <c r="E5" s="49"/>
      <c r="F5" s="49"/>
      <c r="G5" s="49"/>
      <c r="H5" s="49"/>
      <c r="I5" s="49"/>
      <c r="J5" s="69"/>
      <c r="K5" s="57"/>
      <c r="L5" s="60"/>
      <c r="M5" s="63"/>
      <c r="N5" s="66"/>
      <c r="O5" s="52"/>
      <c r="P5" s="5"/>
      <c r="T5" s="25"/>
      <c r="U5" s="25"/>
    </row>
    <row r="6" spans="1:21" x14ac:dyDescent="0.25">
      <c r="A6" s="73"/>
      <c r="B6" s="55"/>
      <c r="C6" s="50"/>
      <c r="D6" s="50"/>
      <c r="E6" s="50"/>
      <c r="F6" s="50"/>
      <c r="G6" s="50"/>
      <c r="H6" s="50"/>
      <c r="I6" s="50"/>
      <c r="J6" s="70"/>
      <c r="K6" s="58"/>
      <c r="L6" s="61"/>
      <c r="M6" s="64"/>
      <c r="N6" s="67"/>
      <c r="O6" s="38">
        <f>IFERROR(K4/SUM(M4:N6),0)</f>
        <v>0.80125600000000008</v>
      </c>
      <c r="P6" s="13"/>
    </row>
    <row r="7" spans="1:21" x14ac:dyDescent="0.25">
      <c r="A7" s="71" t="str">
        <f ca="1">C1</f>
        <v>Háda Szabolcs</v>
      </c>
      <c r="B7" s="48" t="s">
        <v>56</v>
      </c>
      <c r="C7" s="53"/>
      <c r="D7" s="48"/>
      <c r="E7" s="48" t="s">
        <v>56</v>
      </c>
      <c r="F7" s="48" t="s">
        <v>52</v>
      </c>
      <c r="G7" s="48" t="s">
        <v>40</v>
      </c>
      <c r="H7" s="48" t="s">
        <v>52</v>
      </c>
      <c r="I7" s="48"/>
      <c r="J7" s="68"/>
      <c r="K7" s="56">
        <f t="shared" ref="K7" si="1">5*(COUNTIF(B7:J9,"5/0")+COUNTIF(B7:J9,"4/1")+COUNTIF(B7:J9,"3/2")+COUNTIF(B7:J9,"5/-"))+3*COUNTIF(B7:J9,"2/3")+2*COUNTIF(B7:J9,"1/4")+COUNTIF(B7:J9,"0/5")+0.01*L7+0.0001*(M7)</f>
        <v>23.041999999999998</v>
      </c>
      <c r="L7" s="59">
        <f>1*COUNTIF(B7:J9,"5/0")+1*COUNTIF(B7:J9,"4/1")+1*COUNTIF(B7:J9,"3/2")+1*COUNTIF(B7:J9,"5/-")+0*COUNTIF(B7:J9,"2/3")+0*COUNTIF(B7:J9,"1/4")+0*COUNTIF(B7:J9,"0/5")</f>
        <v>4</v>
      </c>
      <c r="M7" s="62">
        <f>5*COUNTIF(B7:J9,"5/0")+4*COUNTIF(B7:J9,"4/1")+3*COUNTIF(B7:J9,"3/2")+5*COUNTIF(B7:J9,"5/-")+2*COUNTIF(B7:J9,"2/3")+1*COUNTIF(B7:J9,"1/4")+0*COUNTIF(B7:J9,"0/5")</f>
        <v>20</v>
      </c>
      <c r="N7" s="65">
        <f>0*COUNTIF(B7:J9,"5/0")+1*COUNTIF(B7:J9,"4/1")+2*COUNTIF(B7:J9,"3/2")+3*COUNTIF(B7:J9,"2/3")+4*COUNTIF(B7:J9,"1/4")+5*COUNTIF(B7:J9,"0/5")+5*COUNTIF(B7:J9,"-/5")</f>
        <v>5</v>
      </c>
      <c r="O7" s="51">
        <f>RANK(K7,K$4:K$30)</f>
        <v>2</v>
      </c>
      <c r="P7" s="13"/>
      <c r="R7" s="6"/>
    </row>
    <row r="8" spans="1:21" x14ac:dyDescent="0.25">
      <c r="A8" s="72"/>
      <c r="B8" s="49"/>
      <c r="C8" s="54"/>
      <c r="D8" s="49"/>
      <c r="E8" s="49"/>
      <c r="F8" s="49"/>
      <c r="G8" s="49"/>
      <c r="H8" s="49"/>
      <c r="I8" s="49"/>
      <c r="J8" s="69"/>
      <c r="K8" s="57"/>
      <c r="L8" s="60"/>
      <c r="M8" s="63"/>
      <c r="N8" s="66"/>
      <c r="O8" s="52"/>
      <c r="P8" s="3"/>
      <c r="R8" s="6"/>
      <c r="T8" s="25"/>
      <c r="U8" s="25"/>
    </row>
    <row r="9" spans="1:21" x14ac:dyDescent="0.25">
      <c r="A9" s="73"/>
      <c r="B9" s="50"/>
      <c r="C9" s="55"/>
      <c r="D9" s="50"/>
      <c r="E9" s="50"/>
      <c r="F9" s="50"/>
      <c r="G9" s="50"/>
      <c r="H9" s="50"/>
      <c r="I9" s="50"/>
      <c r="J9" s="70"/>
      <c r="K9" s="58"/>
      <c r="L9" s="61"/>
      <c r="M9" s="64"/>
      <c r="N9" s="67"/>
      <c r="O9" s="38">
        <f>IFERROR(K7/SUM(M7:N9),0)</f>
        <v>0.92167999999999994</v>
      </c>
      <c r="P9" s="13"/>
      <c r="R9" s="11"/>
    </row>
    <row r="10" spans="1:21" x14ac:dyDescent="0.25">
      <c r="A10" s="71" t="str">
        <f ca="1">D1</f>
        <v>Hartmann Csaba</v>
      </c>
      <c r="B10" s="48"/>
      <c r="C10" s="48"/>
      <c r="D10" s="53"/>
      <c r="E10" s="48"/>
      <c r="F10" s="48"/>
      <c r="G10" s="48"/>
      <c r="H10" s="48"/>
      <c r="I10" s="48"/>
      <c r="J10" s="68"/>
      <c r="K10" s="56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59">
        <f>1*COUNTIF(B10:J12,"5/0")+1*COUNTIF(B10:J12,"4/1")+1*COUNTIF(B10:J12,"3/2")+1*COUNTIF(B10:J12,"5/-")+0*COUNTIF(B10:J12,"2/3")+0*COUNTIF(B10:J12,"1/4")+0*COUNTIF(B10:J12,"0/5")</f>
        <v>0</v>
      </c>
      <c r="M10" s="62">
        <f>5*COUNTIF(B10:J12,"5/0")+4*COUNTIF(B10:J12,"4/1")+3*COUNTIF(B10:J12,"3/2")+5*COUNTIF(B10:J12,"5/-")+2*COUNTIF(B10:J12,"2/3")+1*COUNTIF(B10:J12,"1/4")+0*COUNTIF(B10:J12,"0/5")</f>
        <v>0</v>
      </c>
      <c r="N10" s="65">
        <f>0*COUNTIF(B10:J12,"5/0")+1*COUNTIF(B10:J12,"4/1")+2*COUNTIF(B10:J12,"3/2")+3*COUNTIF(B10:J12,"2/3")+4*COUNTIF(B10:J12,"1/4")+5*COUNTIF(B10:J12,"0/5")+5*COUNTIF(B10:J12,"-/5")</f>
        <v>0</v>
      </c>
      <c r="O10" s="51">
        <f>RANK(K10,K$4:K$30)</f>
        <v>7</v>
      </c>
      <c r="P10" s="13"/>
    </row>
    <row r="11" spans="1:21" x14ac:dyDescent="0.25">
      <c r="A11" s="72"/>
      <c r="B11" s="49"/>
      <c r="C11" s="49"/>
      <c r="D11" s="54"/>
      <c r="E11" s="49"/>
      <c r="F11" s="49"/>
      <c r="G11" s="49"/>
      <c r="H11" s="49"/>
      <c r="I11" s="49"/>
      <c r="J11" s="69"/>
      <c r="K11" s="57"/>
      <c r="L11" s="60"/>
      <c r="M11" s="63"/>
      <c r="N11" s="66"/>
      <c r="O11" s="52"/>
      <c r="P11" s="2"/>
      <c r="R11" s="9"/>
      <c r="S11" s="1"/>
    </row>
    <row r="12" spans="1:21" x14ac:dyDescent="0.25">
      <c r="A12" s="73"/>
      <c r="B12" s="50"/>
      <c r="C12" s="50"/>
      <c r="D12" s="55"/>
      <c r="E12" s="50"/>
      <c r="F12" s="50"/>
      <c r="G12" s="50"/>
      <c r="H12" s="50"/>
      <c r="I12" s="50"/>
      <c r="J12" s="70"/>
      <c r="K12" s="58"/>
      <c r="L12" s="61"/>
      <c r="M12" s="64"/>
      <c r="N12" s="67"/>
      <c r="O12" s="38">
        <f>IFERROR(K10/SUM(M10:N12),0)</f>
        <v>0</v>
      </c>
      <c r="P12" s="13"/>
    </row>
    <row r="13" spans="1:21" x14ac:dyDescent="0.25">
      <c r="A13" s="71" t="str">
        <f ca="1">E1</f>
        <v>Nagy Zsolt</v>
      </c>
      <c r="B13" s="48" t="s">
        <v>40</v>
      </c>
      <c r="C13" s="48" t="s">
        <v>57</v>
      </c>
      <c r="D13" s="48"/>
      <c r="E13" s="53"/>
      <c r="F13" s="48"/>
      <c r="G13" s="48" t="s">
        <v>53</v>
      </c>
      <c r="H13" s="48" t="s">
        <v>40</v>
      </c>
      <c r="I13" s="48"/>
      <c r="J13" s="68"/>
      <c r="K13" s="56">
        <f t="shared" ref="K13" si="3">5*(COUNTIF(B13:J15,"5/0")+COUNTIF(B13:J15,"4/1")+COUNTIF(B13:J15,"3/2")+COUNTIF(B13:J15,"5/-"))+3*COUNTIF(B13:J15,"2/3")+2*COUNTIF(B13:J15,"1/4")+COUNTIF(B13:J15,"0/5")+0.01*L13+0.0001*(M13)</f>
        <v>9.0005000000000006</v>
      </c>
      <c r="L13" s="59">
        <f>1*COUNTIF(B13:J15,"5/0")+1*COUNTIF(B13:J15,"4/1")+1*COUNTIF(B13:J15,"3/2")+1*COUNTIF(B13:J15,"5/-")+0*COUNTIF(B13:J15,"2/3")+0*COUNTIF(B13:J15,"1/4")+0*COUNTIF(B13:J15,"0/5")</f>
        <v>0</v>
      </c>
      <c r="M13" s="62">
        <f>5*COUNTIF(B13:J15,"5/0")+4*COUNTIF(B13:J15,"4/1")+3*COUNTIF(B13:J15,"3/2")+5*COUNTIF(B13:J15,"5/-")+2*COUNTIF(B13:J15,"2/3")+1*COUNTIF(B13:J15,"1/4")+0*COUNTIF(B13:J15,"0/5")</f>
        <v>5</v>
      </c>
      <c r="N13" s="65">
        <f>0*COUNTIF(B13:J15,"5/0")+1*COUNTIF(B13:J15,"4/1")+2*COUNTIF(B13:J15,"3/2")+3*COUNTIF(B13:J15,"2/3")+4*COUNTIF(B13:J15,"1/4")+5*COUNTIF(B13:J15,"0/5")+5*COUNTIF(B13:J15,"-/5")</f>
        <v>15</v>
      </c>
      <c r="O13" s="51">
        <f>RANK(K13,K$4:K$30)</f>
        <v>5</v>
      </c>
      <c r="P13" s="13"/>
    </row>
    <row r="14" spans="1:21" x14ac:dyDescent="0.25">
      <c r="A14" s="72"/>
      <c r="B14" s="49"/>
      <c r="C14" s="49"/>
      <c r="D14" s="49"/>
      <c r="E14" s="54"/>
      <c r="F14" s="49"/>
      <c r="G14" s="49"/>
      <c r="H14" s="49"/>
      <c r="I14" s="49"/>
      <c r="J14" s="69"/>
      <c r="K14" s="57"/>
      <c r="L14" s="60"/>
      <c r="M14" s="63"/>
      <c r="N14" s="66"/>
      <c r="O14" s="52"/>
      <c r="P14" s="5"/>
      <c r="R14" s="9"/>
      <c r="T14" s="25"/>
      <c r="U14" s="25"/>
    </row>
    <row r="15" spans="1:21" x14ac:dyDescent="0.25">
      <c r="A15" s="73"/>
      <c r="B15" s="50"/>
      <c r="C15" s="50"/>
      <c r="D15" s="50"/>
      <c r="E15" s="55"/>
      <c r="F15" s="50"/>
      <c r="G15" s="50"/>
      <c r="H15" s="50"/>
      <c r="I15" s="50"/>
      <c r="J15" s="70"/>
      <c r="K15" s="58"/>
      <c r="L15" s="61"/>
      <c r="M15" s="64"/>
      <c r="N15" s="67"/>
      <c r="O15" s="38">
        <f>IFERROR(K13/SUM(M13:N15),0)</f>
        <v>0.45002500000000001</v>
      </c>
      <c r="P15" s="13"/>
    </row>
    <row r="16" spans="1:21" x14ac:dyDescent="0.25">
      <c r="A16" s="71" t="str">
        <f ca="1">F1</f>
        <v>Neszveda Gábor</v>
      </c>
      <c r="B16" s="48" t="s">
        <v>53</v>
      </c>
      <c r="C16" s="48" t="s">
        <v>53</v>
      </c>
      <c r="D16" s="48"/>
      <c r="E16" s="48"/>
      <c r="F16" s="53"/>
      <c r="G16" s="48" t="s">
        <v>53</v>
      </c>
      <c r="H16" s="48"/>
      <c r="I16" s="48"/>
      <c r="J16" s="68"/>
      <c r="K16" s="56">
        <f t="shared" ref="K16" si="4">5*(COUNTIF(B16:J18,"5/0")+COUNTIF(B16:J18,"4/1")+COUNTIF(B16:J18,"3/2")+COUNTIF(B16:J18,"5/-"))+3*COUNTIF(B16:J18,"2/3")+2*COUNTIF(B16:J18,"1/4")+COUNTIF(B16:J18,"0/5")+0.01*L16+0.0001*(M16)</f>
        <v>3</v>
      </c>
      <c r="L16" s="59">
        <f>1*COUNTIF(B16:J18,"5/0")+1*COUNTIF(B16:J18,"4/1")+1*COUNTIF(B16:J18,"3/2")+1*COUNTIF(B16:J18,"5/-")+0*COUNTIF(B16:J18,"2/3")+0*COUNTIF(B16:J18,"1/4")+0*COUNTIF(B16:J18,"0/5")</f>
        <v>0</v>
      </c>
      <c r="M16" s="62">
        <f>5*COUNTIF(B16:J18,"5/0")+4*COUNTIF(B16:J18,"4/1")+3*COUNTIF(B16:J18,"3/2")+5*COUNTIF(B16:J18,"5/-")+2*COUNTIF(B16:J18,"2/3")+1*COUNTIF(B16:J18,"1/4")+0*COUNTIF(B16:J18,"0/5")</f>
        <v>0</v>
      </c>
      <c r="N16" s="65">
        <f>0*COUNTIF(B16:J18,"5/0")+1*COUNTIF(B16:J18,"4/1")+2*COUNTIF(B16:J18,"3/2")+3*COUNTIF(B16:J18,"2/3")+4*COUNTIF(B16:J18,"1/4")+5*COUNTIF(B16:J18,"0/5")+5*COUNTIF(B16:J18,"-/5")</f>
        <v>15</v>
      </c>
      <c r="O16" s="51">
        <f>RANK(K16,K$4:K$30)</f>
        <v>6</v>
      </c>
      <c r="P16" s="13"/>
    </row>
    <row r="17" spans="1:20" x14ac:dyDescent="0.25">
      <c r="A17" s="72"/>
      <c r="B17" s="49"/>
      <c r="C17" s="49"/>
      <c r="D17" s="49"/>
      <c r="E17" s="49"/>
      <c r="F17" s="54"/>
      <c r="G17" s="49"/>
      <c r="H17" s="49"/>
      <c r="I17" s="49"/>
      <c r="J17" s="69"/>
      <c r="K17" s="57"/>
      <c r="L17" s="60"/>
      <c r="M17" s="63"/>
      <c r="N17" s="66"/>
      <c r="O17" s="52"/>
      <c r="P17" s="5"/>
    </row>
    <row r="18" spans="1:20" x14ac:dyDescent="0.25">
      <c r="A18" s="73"/>
      <c r="B18" s="50"/>
      <c r="C18" s="50"/>
      <c r="D18" s="50"/>
      <c r="E18" s="50"/>
      <c r="F18" s="55"/>
      <c r="G18" s="50"/>
      <c r="H18" s="50"/>
      <c r="I18" s="50"/>
      <c r="J18" s="70"/>
      <c r="K18" s="58"/>
      <c r="L18" s="61"/>
      <c r="M18" s="64"/>
      <c r="N18" s="67"/>
      <c r="O18" s="38">
        <f>IFERROR(K16/SUM(M16:N18),0)</f>
        <v>0.2</v>
      </c>
      <c r="P18" s="13"/>
    </row>
    <row r="19" spans="1:20" x14ac:dyDescent="0.25">
      <c r="A19" s="71" t="str">
        <f ca="1">G1</f>
        <v>Pangert Roland</v>
      </c>
      <c r="B19" s="48" t="s">
        <v>39</v>
      </c>
      <c r="C19" s="48" t="s">
        <v>39</v>
      </c>
      <c r="D19" s="48"/>
      <c r="E19" s="48" t="s">
        <v>52</v>
      </c>
      <c r="F19" s="48" t="s">
        <v>52</v>
      </c>
      <c r="G19" s="53"/>
      <c r="H19" s="48" t="s">
        <v>56</v>
      </c>
      <c r="I19" s="48"/>
      <c r="J19" s="68"/>
      <c r="K19" s="56">
        <f t="shared" ref="K19" si="5">5*(COUNTIF(B19:J21,"5/0")+COUNTIF(B19:J21,"4/1")+COUNTIF(B19:J21,"3/2")+COUNTIF(B19:J21,"5/-"))+3*COUNTIF(B19:J21,"2/3")+2*COUNTIF(B19:J21,"1/4")+COUNTIF(B19:J21,"0/5")+0.01*L19+0.0001*(M19)</f>
        <v>25.052</v>
      </c>
      <c r="L19" s="59">
        <f>1*COUNTIF(B19:J21,"5/0")+1*COUNTIF(B19:J21,"4/1")+1*COUNTIF(B19:J21,"3/2")+1*COUNTIF(B19:J21,"5/-")+0*COUNTIF(B19:J21,"2/3")+0*COUNTIF(B19:J21,"1/4")+0*COUNTIF(B19:J21,"0/5")</f>
        <v>5</v>
      </c>
      <c r="M19" s="62">
        <f>5*COUNTIF(B19:J21,"5/0")+4*COUNTIF(B19:J21,"4/1")+3*COUNTIF(B19:J21,"3/2")+5*COUNTIF(B19:J21,"5/-")+2*COUNTIF(B19:J21,"2/3")+1*COUNTIF(B19:J21,"1/4")+0*COUNTIF(B19:J21,"0/5")</f>
        <v>20</v>
      </c>
      <c r="N19" s="65">
        <f>0*COUNTIF(B19:J21,"5/0")+1*COUNTIF(B19:J21,"4/1")+2*COUNTIF(B19:J21,"3/2")+3*COUNTIF(B19:J21,"2/3")+4*COUNTIF(B19:J21,"1/4")+5*COUNTIF(B19:J21,"0/5")+5*COUNTIF(B19:J21,"-/5")</f>
        <v>5</v>
      </c>
      <c r="O19" s="51">
        <f>RANK(K19,K$4:K$30)</f>
        <v>1</v>
      </c>
      <c r="P19" s="13"/>
      <c r="R19" s="6"/>
    </row>
    <row r="20" spans="1:20" x14ac:dyDescent="0.25">
      <c r="A20" s="72"/>
      <c r="B20" s="49"/>
      <c r="C20" s="49"/>
      <c r="D20" s="49"/>
      <c r="E20" s="49"/>
      <c r="F20" s="49"/>
      <c r="G20" s="54"/>
      <c r="H20" s="49"/>
      <c r="I20" s="49"/>
      <c r="J20" s="69"/>
      <c r="K20" s="57"/>
      <c r="L20" s="60"/>
      <c r="M20" s="63"/>
      <c r="N20" s="66"/>
      <c r="O20" s="52"/>
      <c r="P20" s="2"/>
      <c r="R20" s="6"/>
    </row>
    <row r="21" spans="1:20" x14ac:dyDescent="0.25">
      <c r="A21" s="73"/>
      <c r="B21" s="50"/>
      <c r="C21" s="50"/>
      <c r="D21" s="50"/>
      <c r="E21" s="50"/>
      <c r="F21" s="50"/>
      <c r="G21" s="55"/>
      <c r="H21" s="50"/>
      <c r="I21" s="50"/>
      <c r="J21" s="70"/>
      <c r="K21" s="58"/>
      <c r="L21" s="61"/>
      <c r="M21" s="64"/>
      <c r="N21" s="67"/>
      <c r="O21" s="38">
        <f>IFERROR(K19/SUM(M19:N21),0)</f>
        <v>1.0020800000000001</v>
      </c>
      <c r="P21" s="13"/>
    </row>
    <row r="22" spans="1:20" x14ac:dyDescent="0.25">
      <c r="A22" s="71" t="str">
        <f ca="1">H1</f>
        <v>Sívó Zsolt</v>
      </c>
      <c r="B22" s="48" t="s">
        <v>40</v>
      </c>
      <c r="C22" s="48" t="s">
        <v>53</v>
      </c>
      <c r="D22" s="48"/>
      <c r="E22" s="48" t="s">
        <v>39</v>
      </c>
      <c r="F22" s="48"/>
      <c r="G22" s="48" t="s">
        <v>57</v>
      </c>
      <c r="H22" s="53"/>
      <c r="I22" s="48"/>
      <c r="J22" s="68"/>
      <c r="K22" s="56">
        <f t="shared" ref="K22" si="6">5*(COUNTIF(B22:J24,"5/0")+COUNTIF(B22:J24,"4/1")+COUNTIF(B22:J24,"3/2")+COUNTIF(B22:J24,"5/-"))+3*COUNTIF(B22:J24,"2/3")+2*COUNTIF(B22:J24,"1/4")+COUNTIF(B22:J24,"0/5")+0.01*L22+0.0001*(M22)</f>
        <v>11.0106</v>
      </c>
      <c r="L22" s="59">
        <f>1*COUNTIF(B22:J24,"5/0")+1*COUNTIF(B22:J24,"4/1")+1*COUNTIF(B22:J24,"3/2")+1*COUNTIF(B22:J24,"5/-")+0*COUNTIF(B22:J24,"2/3")+0*COUNTIF(B22:J24,"1/4")+0*COUNTIF(B22:J24,"0/5")</f>
        <v>1</v>
      </c>
      <c r="M22" s="62">
        <f>5*COUNTIF(B22:J24,"5/0")+4*COUNTIF(B22:J24,"4/1")+3*COUNTIF(B22:J24,"3/2")+5*COUNTIF(B22:J24,"5/-")+2*COUNTIF(B22:J24,"2/3")+1*COUNTIF(B22:J24,"1/4")+0*COUNTIF(B22:J24,"0/5")</f>
        <v>6</v>
      </c>
      <c r="N22" s="65">
        <f>0*COUNTIF(B22:J24,"5/0")+1*COUNTIF(B22:J24,"4/1")+2*COUNTIF(B22:J24,"3/2")+3*COUNTIF(B22:J24,"2/3")+4*COUNTIF(B22:J24,"1/4")+5*COUNTIF(B22:J24,"0/5")+5*COUNTIF(B22:J24,"-/5")</f>
        <v>14</v>
      </c>
      <c r="O22" s="51">
        <f>RANK(K22,K$4:K$30)</f>
        <v>4</v>
      </c>
      <c r="P22" s="13"/>
    </row>
    <row r="23" spans="1:20" x14ac:dyDescent="0.25">
      <c r="A23" s="72"/>
      <c r="B23" s="49"/>
      <c r="C23" s="49"/>
      <c r="D23" s="49"/>
      <c r="E23" s="49"/>
      <c r="F23" s="49"/>
      <c r="G23" s="49"/>
      <c r="H23" s="54"/>
      <c r="I23" s="49"/>
      <c r="J23" s="69"/>
      <c r="K23" s="57"/>
      <c r="L23" s="60"/>
      <c r="M23" s="63"/>
      <c r="N23" s="66"/>
      <c r="O23" s="52"/>
      <c r="P23" s="2"/>
      <c r="R23" s="10"/>
      <c r="T23" s="4"/>
    </row>
    <row r="24" spans="1:20" x14ac:dyDescent="0.25">
      <c r="A24" s="73"/>
      <c r="B24" s="50"/>
      <c r="C24" s="50"/>
      <c r="D24" s="50"/>
      <c r="E24" s="50"/>
      <c r="F24" s="50"/>
      <c r="G24" s="50"/>
      <c r="H24" s="55"/>
      <c r="I24" s="50"/>
      <c r="J24" s="70"/>
      <c r="K24" s="58"/>
      <c r="L24" s="61"/>
      <c r="M24" s="64"/>
      <c r="N24" s="67"/>
      <c r="O24" s="38">
        <f>IFERROR(K22/SUM(M22:N24),0)</f>
        <v>0.55052999999999996</v>
      </c>
      <c r="P24" s="13"/>
    </row>
    <row r="25" spans="1:20" ht="14.45" hidden="1" x14ac:dyDescent="0.3">
      <c r="A25" s="71" t="e">
        <f ca="1">I1</f>
        <v>#N/A</v>
      </c>
      <c r="B25" s="48"/>
      <c r="C25" s="48"/>
      <c r="D25" s="48"/>
      <c r="E25" s="48"/>
      <c r="F25" s="48"/>
      <c r="G25" s="48"/>
      <c r="H25" s="48"/>
      <c r="I25" s="53"/>
      <c r="J25" s="68"/>
      <c r="K25" s="56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59">
        <f>1*COUNTIF(B25:J27,"5/0")+1*COUNTIF(B25:J27,"4/1")+1*COUNTIF(B25:J27,"3/2")+1*COUNTIF(B25:J27,"5/-")+0*COUNTIF(B25:J27,"2/3")+0*COUNTIF(B25:J27,"1/4")+0*COUNTIF(B25:J27,"0/5")</f>
        <v>0</v>
      </c>
      <c r="M25" s="62">
        <f>5*COUNTIF(B25:J27,"5/0")+4*COUNTIF(B25:J27,"4/1")+3*COUNTIF(B25:J27,"3/2")+5*COUNTIF(B25:J27,"5/-")+2*COUNTIF(B25:J27,"2/3")+1*COUNTIF(B25:J27,"1/4")+0*COUNTIF(B25:J27,"0/5")</f>
        <v>0</v>
      </c>
      <c r="N25" s="65">
        <f>0*COUNTIF(B25:J27,"5/0")+1*COUNTIF(B25:J27,"4/1")+2*COUNTIF(B25:J27,"3/2")+3*COUNTIF(B25:J27,"2/3")+4*COUNTIF(B25:J27,"1/4")+5*COUNTIF(B25:J27,"0/5")+5*COUNTIF(B25:J27,"-/5")</f>
        <v>0</v>
      </c>
      <c r="O25" s="51">
        <f>RANK(K25,K$4:K$30)</f>
        <v>7</v>
      </c>
      <c r="P25" s="13"/>
    </row>
    <row r="26" spans="1:20" ht="14.45" hidden="1" x14ac:dyDescent="0.3">
      <c r="A26" s="72"/>
      <c r="B26" s="49"/>
      <c r="C26" s="49"/>
      <c r="D26" s="49"/>
      <c r="E26" s="49"/>
      <c r="F26" s="49"/>
      <c r="G26" s="49"/>
      <c r="H26" s="49"/>
      <c r="I26" s="54"/>
      <c r="J26" s="69"/>
      <c r="K26" s="57"/>
      <c r="L26" s="60"/>
      <c r="M26" s="63"/>
      <c r="N26" s="66"/>
      <c r="O26" s="52"/>
      <c r="P26" s="3"/>
    </row>
    <row r="27" spans="1:20" ht="14.45" hidden="1" x14ac:dyDescent="0.3">
      <c r="A27" s="73"/>
      <c r="B27" s="50"/>
      <c r="C27" s="50"/>
      <c r="D27" s="50"/>
      <c r="E27" s="50"/>
      <c r="F27" s="50"/>
      <c r="G27" s="50"/>
      <c r="H27" s="50"/>
      <c r="I27" s="55"/>
      <c r="J27" s="70"/>
      <c r="K27" s="58"/>
      <c r="L27" s="61"/>
      <c r="M27" s="64"/>
      <c r="N27" s="67"/>
      <c r="O27" s="38">
        <f>IFERROR(K25/SUM(M25:N27),0)</f>
        <v>0</v>
      </c>
      <c r="P27" s="13"/>
    </row>
    <row r="28" spans="1:20" ht="15" hidden="1" customHeight="1" x14ac:dyDescent="0.3">
      <c r="A28" s="71" t="e">
        <f ca="1">J1</f>
        <v>#N/A</v>
      </c>
      <c r="B28" s="48"/>
      <c r="C28" s="48"/>
      <c r="D28" s="48"/>
      <c r="E28" s="48"/>
      <c r="F28" s="48"/>
      <c r="G28" s="48"/>
      <c r="H28" s="48"/>
      <c r="I28" s="48"/>
      <c r="J28" s="53"/>
      <c r="K28" s="56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59">
        <f>1*COUNTIF(B28:J30,"5/0")+1*COUNTIF(B28:J30,"4/1")+1*COUNTIF(B28:J30,"3/2")+1*COUNTIF(B28:J30,"5/-")+0*COUNTIF(B28:J30,"2/3")+0*COUNTIF(B28:J30,"1/4")+0*COUNTIF(B28:J30,"0/5")</f>
        <v>0</v>
      </c>
      <c r="M28" s="62">
        <f>5*COUNTIF(B28:J30,"5/0")+4*COUNTIF(B28:J30,"4/1")+3*COUNTIF(B28:J30,"3/2")+5*COUNTIF(B28:J30,"5/-")+2*COUNTIF(B28:J30,"2/3")+1*COUNTIF(B28:J30,"1/4")+0*COUNTIF(B28:J30,"0/5")</f>
        <v>0</v>
      </c>
      <c r="N28" s="65">
        <f>0*COUNTIF(B28:J30,"5/0")+1*COUNTIF(B28:J30,"4/1")+2*COUNTIF(B28:J30,"3/2")+3*COUNTIF(B28:J30,"2/3")+4*COUNTIF(B28:J30,"1/4")+5*COUNTIF(B28:J30,"0/5")+5*COUNTIF(B28:J30,"-/5")</f>
        <v>0</v>
      </c>
      <c r="O28" s="51">
        <f>RANK(K28,K$4:K$30)</f>
        <v>7</v>
      </c>
      <c r="P28" s="13"/>
    </row>
    <row r="29" spans="1:20" ht="15" hidden="1" customHeight="1" x14ac:dyDescent="0.3">
      <c r="A29" s="72"/>
      <c r="B29" s="49"/>
      <c r="C29" s="49"/>
      <c r="D29" s="49"/>
      <c r="E29" s="49"/>
      <c r="F29" s="49"/>
      <c r="G29" s="49"/>
      <c r="H29" s="49"/>
      <c r="I29" s="49"/>
      <c r="J29" s="54"/>
      <c r="K29" s="57"/>
      <c r="L29" s="60"/>
      <c r="M29" s="63"/>
      <c r="N29" s="66"/>
      <c r="O29" s="52"/>
      <c r="P29" s="3"/>
    </row>
    <row r="30" spans="1:20" ht="15" hidden="1" customHeight="1" x14ac:dyDescent="0.3">
      <c r="A30" s="73"/>
      <c r="B30" s="50"/>
      <c r="C30" s="50"/>
      <c r="D30" s="50"/>
      <c r="E30" s="50"/>
      <c r="F30" s="50"/>
      <c r="G30" s="50"/>
      <c r="H30" s="50"/>
      <c r="I30" s="50"/>
      <c r="J30" s="55"/>
      <c r="K30" s="58"/>
      <c r="L30" s="61"/>
      <c r="M30" s="64"/>
      <c r="N30" s="67"/>
      <c r="O30" s="38">
        <f>IFERROR(K28/SUM(M28:N30),0)</f>
        <v>0</v>
      </c>
      <c r="P30" s="13"/>
    </row>
    <row r="31" spans="1:20" ht="14.45" x14ac:dyDescent="0.3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ht="14.45" x14ac:dyDescent="0.3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4.45" x14ac:dyDescent="0.3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>
    <oddHeader>&amp;C&amp;A</oddHeader>
    <oddFooter>&amp;LPrepared by City Squash Club&amp;C&amp;F&amp;R&amp;D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55. kör sorsolás</vt:lpstr>
      <vt:lpstr>Elérhetőségek</vt:lpstr>
      <vt:lpstr>Versenykiírás</vt:lpstr>
      <vt:lpstr>A liga</vt:lpstr>
      <vt:lpstr>B liga</vt:lpstr>
      <vt:lpstr>C liga</vt:lpstr>
      <vt:lpstr>D liga</vt:lpstr>
      <vt:lpstr>E liga</vt:lpstr>
      <vt:lpstr>F liga</vt:lpstr>
      <vt:lpstr>G liga</vt:lpstr>
      <vt:lpstr>H liga</vt:lpstr>
      <vt:lpstr>Női liga</vt:lpstr>
      <vt:lpstr>eredmeny</vt:lpstr>
      <vt:lpstr>nevezettek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Squash Club</dc:creator>
  <cp:lastModifiedBy>Windows-felhasználó</cp:lastModifiedBy>
  <cp:lastPrinted>2019-02-27T08:17:20Z</cp:lastPrinted>
  <dcterms:created xsi:type="dcterms:W3CDTF">2009-08-27T11:19:53Z</dcterms:created>
  <dcterms:modified xsi:type="dcterms:W3CDTF">2019-03-05T10:05:33Z</dcterms:modified>
</cp:coreProperties>
</file>