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9040" windowHeight="15840" tabRatio="695" activeTab="4"/>
  </bookViews>
  <sheets>
    <sheet name="65. kör sorsolás" sheetId="29" r:id="rId1"/>
    <sheet name="Elérhetőségek" sheetId="22" r:id="rId2"/>
    <sheet name="Versenykiírás" sheetId="37" r:id="rId3"/>
    <sheet name="A liga" sheetId="77" r:id="rId4"/>
    <sheet name="B liga" sheetId="79" r:id="rId5"/>
    <sheet name="C liga" sheetId="78" r:id="rId6"/>
    <sheet name="D liga" sheetId="69" r:id="rId7"/>
    <sheet name="E liga" sheetId="70" r:id="rId8"/>
    <sheet name="F liga" sheetId="74" r:id="rId9"/>
    <sheet name="G liga" sheetId="75" state="hidden" r:id="rId10"/>
    <sheet name="H liga" sheetId="65" state="hidden" r:id="rId11"/>
    <sheet name="9_fős_liga" sheetId="66" state="hidden" r:id="rId12"/>
    <sheet name="10_fős_liga" sheetId="67" state="hidden" r:id="rId13"/>
    <sheet name="Női liga" sheetId="34" state="hidden" r:id="rId14"/>
  </sheets>
  <definedNames>
    <definedName name="_xlnm._FilterDatabase" localSheetId="1" hidden="1">Elérhetőségek!$A$1:$H$38</definedName>
    <definedName name="eredmeny">'65. kör sorsolás'!$I$3:$I$11</definedName>
    <definedName name="nevezettek">Elérhetőségek!$A$1:$D$38</definedName>
  </definedNames>
  <calcPr calcId="145621"/>
</workbook>
</file>

<file path=xl/calcChain.xml><?xml version="1.0" encoding="utf-8"?>
<calcChain xmlns="http://schemas.openxmlformats.org/spreadsheetml/2006/main">
  <c r="B3" i="22" l="1"/>
  <c r="B6" i="22"/>
  <c r="B38" i="22"/>
  <c r="B34" i="22"/>
  <c r="B36" i="22"/>
  <c r="B31" i="22"/>
  <c r="B33" i="22"/>
  <c r="B19" i="22"/>
  <c r="B18" i="22" l="1"/>
  <c r="B28" i="22"/>
  <c r="B30" i="22"/>
  <c r="B26" i="22"/>
  <c r="B22" i="22"/>
  <c r="B9" i="22" l="1"/>
  <c r="B2" i="22" l="1"/>
  <c r="B35" i="22"/>
  <c r="N28" i="79" l="1"/>
  <c r="M28" i="79"/>
  <c r="L28" i="79"/>
  <c r="N25" i="79"/>
  <c r="M25" i="79"/>
  <c r="L25" i="79"/>
  <c r="N22" i="79"/>
  <c r="M22" i="79"/>
  <c r="L22" i="79"/>
  <c r="K22" i="79" s="1"/>
  <c r="N19" i="79"/>
  <c r="M19" i="79"/>
  <c r="L19" i="79"/>
  <c r="N16" i="79"/>
  <c r="M16" i="79"/>
  <c r="L16" i="79"/>
  <c r="K16" i="79" s="1"/>
  <c r="N13" i="79"/>
  <c r="M13" i="79"/>
  <c r="L13" i="79"/>
  <c r="N10" i="79"/>
  <c r="M10" i="79"/>
  <c r="L10" i="79"/>
  <c r="K10" i="79" s="1"/>
  <c r="N7" i="79"/>
  <c r="M7" i="79"/>
  <c r="L7" i="79"/>
  <c r="N4" i="79"/>
  <c r="M4" i="79"/>
  <c r="L4" i="79"/>
  <c r="A2" i="79"/>
  <c r="N28" i="78"/>
  <c r="M28" i="78"/>
  <c r="L28" i="78"/>
  <c r="N25" i="78"/>
  <c r="M25" i="78"/>
  <c r="L25" i="78"/>
  <c r="N22" i="78"/>
  <c r="M22" i="78"/>
  <c r="L22" i="78"/>
  <c r="N19" i="78"/>
  <c r="M19" i="78"/>
  <c r="L19" i="78"/>
  <c r="N16" i="78"/>
  <c r="M16" i="78"/>
  <c r="L16" i="78"/>
  <c r="N13" i="78"/>
  <c r="M13" i="78"/>
  <c r="L13" i="78"/>
  <c r="K13" i="78" s="1"/>
  <c r="N10" i="78"/>
  <c r="M10" i="78"/>
  <c r="L10" i="78"/>
  <c r="N7" i="78"/>
  <c r="M7" i="78"/>
  <c r="L7" i="78"/>
  <c r="K7" i="78" s="1"/>
  <c r="O9" i="78" s="1"/>
  <c r="N4" i="78"/>
  <c r="M4" i="78"/>
  <c r="L4" i="78"/>
  <c r="K4" i="78" s="1"/>
  <c r="A2" i="78"/>
  <c r="O31" i="77"/>
  <c r="N31" i="77"/>
  <c r="M31" i="77"/>
  <c r="O28" i="77"/>
  <c r="N28" i="77"/>
  <c r="M28" i="77"/>
  <c r="O25" i="77"/>
  <c r="N25" i="77"/>
  <c r="M25" i="77"/>
  <c r="O22" i="77"/>
  <c r="N22" i="77"/>
  <c r="M22" i="77"/>
  <c r="L22" i="77" s="1"/>
  <c r="O19" i="77"/>
  <c r="N19" i="77"/>
  <c r="M19" i="77"/>
  <c r="L19" i="77" s="1"/>
  <c r="O16" i="77"/>
  <c r="N16" i="77"/>
  <c r="M16" i="77"/>
  <c r="L16" i="77" s="1"/>
  <c r="O13" i="77"/>
  <c r="N13" i="77"/>
  <c r="M13" i="77"/>
  <c r="O10" i="77"/>
  <c r="N10" i="77"/>
  <c r="M10" i="77"/>
  <c r="L10" i="77" s="1"/>
  <c r="O7" i="77"/>
  <c r="N7" i="77"/>
  <c r="M7" i="77"/>
  <c r="O4" i="77"/>
  <c r="N4" i="77"/>
  <c r="M4" i="77"/>
  <c r="L4" i="77" s="1"/>
  <c r="A2" i="77"/>
  <c r="K7" i="79" l="1"/>
  <c r="O9" i="79" s="1"/>
  <c r="L13" i="77"/>
  <c r="P15" i="77" s="1"/>
  <c r="L7" i="77"/>
  <c r="P9" i="77" s="1"/>
  <c r="K19" i="78"/>
  <c r="O21" i="78" s="1"/>
  <c r="K25" i="78"/>
  <c r="O27" i="78" s="1"/>
  <c r="K16" i="78"/>
  <c r="O18" i="78" s="1"/>
  <c r="K28" i="78"/>
  <c r="O30" i="78" s="1"/>
  <c r="K4" i="79"/>
  <c r="O6" i="79" s="1"/>
  <c r="K19" i="79"/>
  <c r="O21" i="79" s="1"/>
  <c r="L25" i="77"/>
  <c r="K10" i="78"/>
  <c r="O12" i="78" s="1"/>
  <c r="K13" i="79"/>
  <c r="K28" i="79"/>
  <c r="O30" i="79" s="1"/>
  <c r="K22" i="78"/>
  <c r="K25" i="79"/>
  <c r="L28" i="77"/>
  <c r="P30" i="77" s="1"/>
  <c r="L31" i="77"/>
  <c r="P27" i="77"/>
  <c r="O18" i="79"/>
  <c r="O15" i="79"/>
  <c r="A3" i="79"/>
  <c r="O12" i="79"/>
  <c r="O24" i="79"/>
  <c r="O15" i="78"/>
  <c r="O6" i="78"/>
  <c r="A3" i="78"/>
  <c r="P18" i="77"/>
  <c r="P6" i="77"/>
  <c r="P21" i="77"/>
  <c r="P12" i="77"/>
  <c r="P24" i="77"/>
  <c r="A3" i="77"/>
  <c r="B16" i="22"/>
  <c r="O13" i="78" l="1"/>
  <c r="O16" i="79"/>
  <c r="O19" i="79"/>
  <c r="O27" i="79"/>
  <c r="O28" i="79"/>
  <c r="O7" i="79"/>
  <c r="O4" i="79"/>
  <c r="O16" i="78"/>
  <c r="O28" i="78"/>
  <c r="O22" i="78"/>
  <c r="O19" i="78"/>
  <c r="O24" i="78"/>
  <c r="O25" i="78"/>
  <c r="O7" i="78"/>
  <c r="O4" i="78"/>
  <c r="O10" i="78"/>
  <c r="O25" i="79"/>
  <c r="O10" i="79"/>
  <c r="O22" i="79"/>
  <c r="O13" i="79"/>
  <c r="P10" i="77"/>
  <c r="P22" i="77"/>
  <c r="P25" i="77"/>
  <c r="P31" i="77"/>
  <c r="P13" i="77"/>
  <c r="P4" i="77"/>
  <c r="P16" i="77"/>
  <c r="P33" i="77"/>
  <c r="P19" i="77"/>
  <c r="P7" i="77"/>
  <c r="P28" i="77"/>
  <c r="A2" i="67"/>
  <c r="A2" i="66"/>
  <c r="A2" i="69"/>
  <c r="A2" i="70"/>
  <c r="A2" i="74"/>
  <c r="A2" i="75"/>
  <c r="B4" i="22"/>
  <c r="B5" i="22"/>
  <c r="B11" i="22"/>
  <c r="B7" i="22"/>
  <c r="B13" i="22"/>
  <c r="B15" i="22"/>
  <c r="B8" i="22"/>
  <c r="B17" i="22"/>
  <c r="B20" i="22"/>
  <c r="B12" i="22"/>
  <c r="B27" i="22"/>
  <c r="B29" i="22"/>
  <c r="B23" i="22"/>
  <c r="B21" i="22"/>
  <c r="B37" i="22"/>
  <c r="B32" i="22"/>
  <c r="B14" i="22"/>
  <c r="B10" i="22"/>
  <c r="B24" i="22"/>
  <c r="B25" i="22"/>
  <c r="M28" i="67"/>
  <c r="N28" i="67"/>
  <c r="L25" i="75"/>
  <c r="M25" i="75"/>
  <c r="L28" i="75"/>
  <c r="M28" i="75"/>
  <c r="L25" i="70"/>
  <c r="M25" i="70"/>
  <c r="L28" i="70"/>
  <c r="M28" i="70"/>
  <c r="L28" i="69"/>
  <c r="M28" i="69"/>
  <c r="L28" i="74"/>
  <c r="M28" i="74"/>
  <c r="L25" i="74"/>
  <c r="M25" i="74"/>
  <c r="L28" i="66"/>
  <c r="M28" i="66"/>
  <c r="M25" i="67"/>
  <c r="N25" i="67"/>
  <c r="O25" i="67"/>
  <c r="M19" i="67"/>
  <c r="N19" i="67"/>
  <c r="M13" i="67"/>
  <c r="N13" i="67"/>
  <c r="M7" i="67"/>
  <c r="N7" i="67"/>
  <c r="M10" i="67"/>
  <c r="N10" i="67"/>
  <c r="M16" i="67"/>
  <c r="N16" i="67"/>
  <c r="M22" i="67"/>
  <c r="N22" i="67"/>
  <c r="M4" i="67"/>
  <c r="L4" i="67" s="1"/>
  <c r="N4" i="67"/>
  <c r="M31" i="67"/>
  <c r="N31" i="67"/>
  <c r="L22" i="75"/>
  <c r="M22" i="75"/>
  <c r="L19" i="75"/>
  <c r="M19" i="75"/>
  <c r="K19" i="75" s="1"/>
  <c r="L4" i="75"/>
  <c r="K4" i="75" s="1"/>
  <c r="M4" i="75"/>
  <c r="L7" i="75"/>
  <c r="M7" i="75"/>
  <c r="L10" i="75"/>
  <c r="K10" i="75" s="1"/>
  <c r="M10" i="75"/>
  <c r="L13" i="75"/>
  <c r="M13" i="75"/>
  <c r="L16" i="75"/>
  <c r="M16" i="75"/>
  <c r="L22" i="70"/>
  <c r="M22" i="70"/>
  <c r="L4" i="70"/>
  <c r="M4" i="70"/>
  <c r="L7" i="70"/>
  <c r="K7" i="70" s="1"/>
  <c r="M7" i="70"/>
  <c r="L10" i="70"/>
  <c r="M10" i="70"/>
  <c r="L13" i="70"/>
  <c r="M13" i="70"/>
  <c r="L16" i="70"/>
  <c r="M16" i="70"/>
  <c r="L19" i="70"/>
  <c r="M19" i="70"/>
  <c r="L25" i="69"/>
  <c r="M25" i="69"/>
  <c r="L19" i="69"/>
  <c r="K19" i="69" s="1"/>
  <c r="M19" i="69"/>
  <c r="L4" i="69"/>
  <c r="M4" i="69"/>
  <c r="K4" i="69" s="1"/>
  <c r="L7" i="69"/>
  <c r="K7" i="69" s="1"/>
  <c r="M7" i="69"/>
  <c r="L10" i="69"/>
  <c r="K10" i="69" s="1"/>
  <c r="M10" i="69"/>
  <c r="L13" i="69"/>
  <c r="M13" i="69"/>
  <c r="L16" i="69"/>
  <c r="K16" i="69" s="1"/>
  <c r="M16" i="69"/>
  <c r="L22" i="69"/>
  <c r="M22" i="69"/>
  <c r="A2" i="65"/>
  <c r="L22" i="74"/>
  <c r="M22" i="74"/>
  <c r="O31" i="67"/>
  <c r="L7" i="66"/>
  <c r="M7" i="66"/>
  <c r="L4" i="66"/>
  <c r="M4" i="66"/>
  <c r="L10" i="66"/>
  <c r="K10" i="66" s="1"/>
  <c r="O12" i="66" s="1"/>
  <c r="M10" i="66"/>
  <c r="L13" i="66"/>
  <c r="K13" i="66" s="1"/>
  <c r="M13" i="66"/>
  <c r="L16" i="66"/>
  <c r="M16" i="66"/>
  <c r="L19" i="66"/>
  <c r="M19" i="66"/>
  <c r="L22" i="66"/>
  <c r="M22" i="66"/>
  <c r="L25" i="66"/>
  <c r="M25" i="66"/>
  <c r="O4" i="67"/>
  <c r="O7" i="67"/>
  <c r="O10" i="67"/>
  <c r="O19" i="67"/>
  <c r="O28" i="67"/>
  <c r="O16" i="67"/>
  <c r="O22" i="67"/>
  <c r="L4" i="74"/>
  <c r="M4" i="74"/>
  <c r="L7" i="74"/>
  <c r="K7" i="74" s="1"/>
  <c r="O9" i="74" s="1"/>
  <c r="M7" i="74"/>
  <c r="L10" i="74"/>
  <c r="M10" i="74"/>
  <c r="L13" i="74"/>
  <c r="M13" i="74"/>
  <c r="L16" i="74"/>
  <c r="M16" i="74"/>
  <c r="L19" i="74"/>
  <c r="M19" i="74"/>
  <c r="O13" i="67"/>
  <c r="N28" i="75"/>
  <c r="N25" i="75"/>
  <c r="N22" i="75"/>
  <c r="N19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N4" i="70"/>
  <c r="N28" i="69"/>
  <c r="N25" i="69"/>
  <c r="N22" i="69"/>
  <c r="N19" i="69"/>
  <c r="N16" i="69"/>
  <c r="N13" i="69"/>
  <c r="N10" i="69"/>
  <c r="N7" i="69"/>
  <c r="N4" i="69"/>
  <c r="N25" i="66"/>
  <c r="N28" i="66"/>
  <c r="N7" i="66"/>
  <c r="N4" i="66"/>
  <c r="N10" i="66"/>
  <c r="N13" i="66"/>
  <c r="N16" i="66"/>
  <c r="N19" i="66"/>
  <c r="N22" i="66"/>
  <c r="L28" i="65"/>
  <c r="M28" i="65"/>
  <c r="N28" i="65"/>
  <c r="L4" i="65"/>
  <c r="M4" i="65"/>
  <c r="N4" i="65"/>
  <c r="L7" i="65"/>
  <c r="M7" i="65"/>
  <c r="N7" i="65"/>
  <c r="L10" i="65"/>
  <c r="M10" i="65"/>
  <c r="N10" i="65"/>
  <c r="L13" i="65"/>
  <c r="M13" i="65"/>
  <c r="N13" i="65"/>
  <c r="L16" i="65"/>
  <c r="M16" i="65"/>
  <c r="N16" i="65"/>
  <c r="L19" i="65"/>
  <c r="M19" i="65"/>
  <c r="N19" i="65"/>
  <c r="L22" i="65"/>
  <c r="M22" i="65"/>
  <c r="N22" i="65"/>
  <c r="L25" i="65"/>
  <c r="M25" i="65"/>
  <c r="N25" i="65"/>
  <c r="L7" i="34"/>
  <c r="K7" i="34" s="1"/>
  <c r="M7" i="34"/>
  <c r="N7" i="34"/>
  <c r="L10" i="34"/>
  <c r="K10" i="34" s="1"/>
  <c r="M10" i="34"/>
  <c r="N10" i="34"/>
  <c r="L13" i="34"/>
  <c r="K13" i="34" s="1"/>
  <c r="M13" i="34"/>
  <c r="N13" i="34"/>
  <c r="L16" i="34"/>
  <c r="K16" i="34" s="1"/>
  <c r="M16" i="34"/>
  <c r="N16" i="34"/>
  <c r="L19" i="34"/>
  <c r="K19" i="34" s="1"/>
  <c r="M19" i="34"/>
  <c r="N19" i="34"/>
  <c r="L22" i="34"/>
  <c r="K22" i="34" s="1"/>
  <c r="M22" i="34"/>
  <c r="N22" i="34"/>
  <c r="L4" i="34"/>
  <c r="K4" i="34" s="1"/>
  <c r="M4" i="34"/>
  <c r="N4" i="34"/>
  <c r="L25" i="34"/>
  <c r="K25" i="34" s="1"/>
  <c r="M25" i="34"/>
  <c r="N25" i="34"/>
  <c r="L28" i="34"/>
  <c r="K28" i="34" s="1"/>
  <c r="M28" i="34"/>
  <c r="N28" i="34"/>
  <c r="A2" i="34"/>
  <c r="A3" i="34" s="1"/>
  <c r="K4" i="70" l="1"/>
  <c r="O6" i="70" s="1"/>
  <c r="K19" i="74"/>
  <c r="O21" i="74" s="1"/>
  <c r="K28" i="69"/>
  <c r="O30" i="69" s="1"/>
  <c r="K19" i="70"/>
  <c r="O21" i="70" s="1"/>
  <c r="O28" i="34"/>
  <c r="O21" i="75"/>
  <c r="L7" i="67"/>
  <c r="P9" i="67" s="1"/>
  <c r="L19" i="67"/>
  <c r="O15" i="66"/>
  <c r="K19" i="65"/>
  <c r="K7" i="65"/>
  <c r="K10" i="74"/>
  <c r="K22" i="66"/>
  <c r="K16" i="66"/>
  <c r="K4" i="66"/>
  <c r="K22" i="69"/>
  <c r="O24" i="69" s="1"/>
  <c r="K16" i="70"/>
  <c r="K10" i="70"/>
  <c r="K13" i="75"/>
  <c r="O15" i="75" s="1"/>
  <c r="L31" i="67"/>
  <c r="P33" i="67" s="1"/>
  <c r="K16" i="65"/>
  <c r="K4" i="65"/>
  <c r="O9" i="69"/>
  <c r="L22" i="67"/>
  <c r="L10" i="67"/>
  <c r="P12" i="67" s="1"/>
  <c r="O9" i="70"/>
  <c r="O12" i="75"/>
  <c r="K22" i="70"/>
  <c r="K28" i="70"/>
  <c r="K28" i="75"/>
  <c r="O30" i="75" s="1"/>
  <c r="K25" i="70"/>
  <c r="K25" i="74"/>
  <c r="O27" i="74" s="1"/>
  <c r="O22" i="34"/>
  <c r="O10" i="34"/>
  <c r="K10" i="65"/>
  <c r="K13" i="65"/>
  <c r="K16" i="74"/>
  <c r="K19" i="66"/>
  <c r="K7" i="66"/>
  <c r="O22" i="66" s="1"/>
  <c r="K13" i="69"/>
  <c r="K13" i="70"/>
  <c r="K16" i="75"/>
  <c r="K7" i="75"/>
  <c r="L16" i="67"/>
  <c r="L13" i="67"/>
  <c r="K28" i="66"/>
  <c r="O30" i="66" s="1"/>
  <c r="K25" i="75"/>
  <c r="O27" i="75" s="1"/>
  <c r="O19" i="34"/>
  <c r="K4" i="74"/>
  <c r="O4" i="34"/>
  <c r="O13" i="34"/>
  <c r="O25" i="34"/>
  <c r="O16" i="34"/>
  <c r="K22" i="65"/>
  <c r="O24" i="66"/>
  <c r="K13" i="74"/>
  <c r="K25" i="66"/>
  <c r="O27" i="66" s="1"/>
  <c r="K22" i="75"/>
  <c r="K22" i="74"/>
  <c r="K28" i="74"/>
  <c r="K25" i="65"/>
  <c r="K28" i="65"/>
  <c r="K25" i="69"/>
  <c r="A3" i="69"/>
  <c r="A3" i="75"/>
  <c r="A3" i="66"/>
  <c r="A3" i="74"/>
  <c r="A3" i="70"/>
  <c r="A3" i="67"/>
  <c r="A3" i="65"/>
  <c r="L28" i="67"/>
  <c r="P30" i="67" s="1"/>
  <c r="L25" i="67"/>
  <c r="O16" i="69" l="1"/>
  <c r="O19" i="75"/>
  <c r="O7" i="69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O28" i="69"/>
  <c r="O28" i="70"/>
  <c r="O30" i="70"/>
  <c r="O7" i="70"/>
  <c r="P6" i="67"/>
  <c r="P28" i="67"/>
  <c r="O25" i="74"/>
  <c r="O4" i="70"/>
  <c r="O10" i="75"/>
  <c r="P4" i="67"/>
  <c r="P7" i="67"/>
  <c r="O19" i="70"/>
  <c r="O18" i="69"/>
  <c r="O6" i="69"/>
  <c r="O18" i="70"/>
  <c r="O19" i="74"/>
  <c r="O7" i="74"/>
  <c r="O7" i="34"/>
  <c r="O24" i="75"/>
  <c r="E32" i="22" l="1"/>
  <c r="F32" i="22" l="1"/>
  <c r="A32" i="22" s="1"/>
  <c r="E14" i="22" l="1"/>
  <c r="E15" i="22" s="1"/>
  <c r="F15" i="22" l="1"/>
  <c r="A15" i="22" s="1"/>
  <c r="F14" i="22"/>
  <c r="A14" i="22" s="1"/>
  <c r="E26" i="22" l="1"/>
  <c r="F26" i="22" l="1"/>
  <c r="A26" i="22" s="1"/>
  <c r="E27" i="22"/>
  <c r="F27" i="22" s="1"/>
  <c r="A27" i="22" s="1"/>
  <c r="E16" i="22"/>
  <c r="F16" i="22" l="1"/>
  <c r="A16" i="22" s="1"/>
  <c r="E2" i="22" l="1"/>
  <c r="F2" i="22" l="1"/>
  <c r="A2" i="22" s="1"/>
  <c r="B1" i="77" l="1"/>
  <c r="A4" i="77" s="1"/>
  <c r="B6" i="29"/>
  <c r="E8" i="22"/>
  <c r="E9" i="22" s="1"/>
  <c r="F9" i="22" s="1"/>
  <c r="A9" i="22" s="1"/>
  <c r="G2" i="22"/>
  <c r="F8" i="22" l="1"/>
  <c r="A8" i="22" s="1"/>
  <c r="E10" i="22"/>
  <c r="E11" i="22" l="1"/>
  <c r="F10" i="22"/>
  <c r="A10" i="22" s="1"/>
  <c r="E28" i="22"/>
  <c r="F28" i="22" s="1"/>
  <c r="A28" i="22" s="1"/>
  <c r="F11" i="22" l="1"/>
  <c r="A11" i="22" s="1"/>
  <c r="E12" i="22"/>
  <c r="E29" i="22"/>
  <c r="F12" i="22" l="1"/>
  <c r="A12" i="22" s="1"/>
  <c r="E13" i="22"/>
  <c r="F13" i="22" s="1"/>
  <c r="A13" i="22" s="1"/>
  <c r="F29" i="22"/>
  <c r="A29" i="22" s="1"/>
  <c r="E20" i="22"/>
  <c r="E30" i="22" s="1"/>
  <c r="F30" i="22" s="1"/>
  <c r="A30" i="22" s="1"/>
  <c r="F20" i="22" l="1"/>
  <c r="A20" i="22" s="1"/>
  <c r="E21" i="22"/>
  <c r="F21" i="22" s="1"/>
  <c r="A21" i="22" s="1"/>
  <c r="E17" i="22" l="1"/>
  <c r="F17" i="22" s="1"/>
  <c r="A17" i="22" s="1"/>
  <c r="E18" i="22" l="1"/>
  <c r="F18" i="22" s="1"/>
  <c r="A18" i="22" s="1"/>
  <c r="E22" i="22" l="1"/>
  <c r="F22" i="22" l="1"/>
  <c r="A22" i="22" s="1"/>
  <c r="E3" i="22" l="1"/>
  <c r="E4" i="22" s="1"/>
  <c r="E5" i="22" l="1"/>
  <c r="F5" i="22" s="1"/>
  <c r="A5" i="22" s="1"/>
  <c r="F4" i="22"/>
  <c r="A4" i="22" s="1"/>
  <c r="F3" i="22"/>
  <c r="A3" i="22" s="1"/>
  <c r="E6" i="22" l="1"/>
  <c r="E7" i="22" s="1"/>
  <c r="F7" i="22" s="1"/>
  <c r="A7" i="22" s="1"/>
  <c r="B7" i="29"/>
  <c r="C1" i="77"/>
  <c r="A7" i="77" s="1"/>
  <c r="F6" i="22"/>
  <c r="A6" i="22" s="1"/>
  <c r="G3" i="22"/>
  <c r="D6" i="29" l="1"/>
  <c r="C6" i="29"/>
  <c r="B1" i="78"/>
  <c r="A4" i="78" s="1"/>
  <c r="C7" i="29"/>
  <c r="B1" i="79"/>
  <c r="A4" i="79" s="1"/>
  <c r="C1" i="79"/>
  <c r="A7" i="79" s="1"/>
  <c r="G14" i="22"/>
  <c r="G9" i="22"/>
  <c r="E31" i="22" l="1"/>
  <c r="E23" i="22" s="1"/>
  <c r="F23" i="22" l="1"/>
  <c r="A23" i="22" s="1"/>
  <c r="E24" i="22"/>
  <c r="E33" i="22"/>
  <c r="E34" i="22" s="1"/>
  <c r="E35" i="22" s="1"/>
  <c r="F35" i="22" s="1"/>
  <c r="A35" i="22" s="1"/>
  <c r="F31" i="22"/>
  <c r="A31" i="22" s="1"/>
  <c r="F24" i="22" l="1"/>
  <c r="A24" i="22" s="1"/>
  <c r="E25" i="22"/>
  <c r="F25" i="22" s="1"/>
  <c r="A25" i="22" s="1"/>
  <c r="E36" i="22"/>
  <c r="F34" i="22"/>
  <c r="A34" i="22" s="1"/>
  <c r="F33" i="22"/>
  <c r="A33" i="22" s="1"/>
  <c r="E19" i="22"/>
  <c r="D1" i="79"/>
  <c r="A10" i="79" s="1"/>
  <c r="B8" i="29"/>
  <c r="E1" i="77"/>
  <c r="A13" i="77" s="1"/>
  <c r="B9" i="29"/>
  <c r="C8" i="29"/>
  <c r="D1" i="77"/>
  <c r="A10" i="77" s="1"/>
  <c r="G10" i="22"/>
  <c r="G4" i="22"/>
  <c r="G5" i="22"/>
  <c r="F36" i="22" l="1"/>
  <c r="A36" i="22" s="1"/>
  <c r="F19" i="22"/>
  <c r="A19" i="22" s="1"/>
  <c r="B1" i="69" l="1"/>
  <c r="A4" i="69" s="1"/>
  <c r="E6" i="29"/>
  <c r="C1" i="70"/>
  <c r="A7" i="70" s="1"/>
  <c r="B19" i="29"/>
  <c r="B18" i="29"/>
  <c r="B1" i="70"/>
  <c r="A4" i="70" s="1"/>
  <c r="G26" i="22"/>
  <c r="G27" i="22"/>
  <c r="B1" i="74" l="1"/>
  <c r="A4" i="74" s="1"/>
  <c r="B10" i="29"/>
  <c r="F1" i="78"/>
  <c r="A16" i="78" s="1"/>
  <c r="E1" i="79"/>
  <c r="A13" i="79" s="1"/>
  <c r="F1" i="79"/>
  <c r="A16" i="79" s="1"/>
  <c r="G12" i="22"/>
  <c r="G11" i="22"/>
  <c r="G32" i="22"/>
  <c r="C18" i="29" l="1"/>
  <c r="C1" i="74"/>
  <c r="A7" i="74" s="1"/>
  <c r="C19" i="29"/>
  <c r="C21" i="29"/>
  <c r="E1" i="74"/>
  <c r="A13" i="74" s="1"/>
  <c r="D1" i="74"/>
  <c r="A10" i="74" s="1"/>
  <c r="C20" i="29"/>
  <c r="D1" i="70"/>
  <c r="A10" i="70" s="1"/>
  <c r="B20" i="29"/>
  <c r="C22" i="29"/>
  <c r="E1" i="78"/>
  <c r="A13" i="78" s="1"/>
  <c r="E7" i="29"/>
  <c r="E1" i="69"/>
  <c r="A13" i="69" s="1"/>
  <c r="C1" i="69"/>
  <c r="A7" i="69" s="1"/>
  <c r="E8" i="29"/>
  <c r="D1" i="69"/>
  <c r="A10" i="69" s="1"/>
  <c r="E9" i="29"/>
  <c r="D8" i="29"/>
  <c r="E11" i="29"/>
  <c r="F1" i="69"/>
  <c r="A16" i="69" s="1"/>
  <c r="G1" i="69"/>
  <c r="A19" i="69" s="1"/>
  <c r="E10" i="29"/>
  <c r="D9" i="29"/>
  <c r="D7" i="29"/>
  <c r="C1" i="78"/>
  <c r="A7" i="78" s="1"/>
  <c r="D1" i="78"/>
  <c r="A10" i="78" s="1"/>
  <c r="F1" i="70"/>
  <c r="A16" i="70" s="1"/>
  <c r="C10" i="29"/>
  <c r="C11" i="29"/>
  <c r="E1" i="70"/>
  <c r="A13" i="70" s="1"/>
  <c r="B23" i="29"/>
  <c r="C9" i="29"/>
  <c r="B22" i="29"/>
  <c r="F1" i="77"/>
  <c r="A16" i="77" s="1"/>
  <c r="G1" i="70"/>
  <c r="A19" i="70" s="1"/>
  <c r="G1" i="79"/>
  <c r="A19" i="79" s="1"/>
  <c r="D10" i="29"/>
  <c r="B21" i="29"/>
  <c r="B11" i="29"/>
  <c r="G1" i="77"/>
  <c r="A19" i="77" s="1"/>
  <c r="G6" i="22"/>
  <c r="G16" i="22"/>
  <c r="G8" i="22"/>
  <c r="G25" i="22"/>
  <c r="G29" i="22"/>
  <c r="G22" i="22"/>
  <c r="G33" i="22"/>
  <c r="G17" i="22"/>
  <c r="G35" i="22"/>
  <c r="G31" i="22"/>
  <c r="G34" i="22"/>
  <c r="G21" i="22"/>
  <c r="G24" i="22"/>
  <c r="G28" i="22"/>
  <c r="G13" i="22"/>
  <c r="G7" i="22"/>
  <c r="G15" i="22"/>
  <c r="G23" i="22"/>
  <c r="G30" i="22"/>
  <c r="G20" i="22"/>
  <c r="G18" i="22"/>
  <c r="E37" i="22" l="1"/>
  <c r="F37" i="22" l="1"/>
  <c r="A37" i="22" s="1"/>
  <c r="E38" i="22"/>
  <c r="F38" i="22" s="1"/>
  <c r="A38" i="22" s="1"/>
  <c r="C24" i="29" s="1"/>
  <c r="C23" i="29" l="1"/>
  <c r="G1" i="74"/>
  <c r="A19" i="74" s="1"/>
  <c r="H1" i="74"/>
  <c r="A22" i="74" s="1"/>
  <c r="F1" i="74" l="1"/>
  <c r="A16" i="74" s="1"/>
  <c r="J1" i="74"/>
  <c r="A28" i="74" s="1"/>
  <c r="H1" i="69"/>
  <c r="A22" i="69" s="1"/>
  <c r="I1" i="70"/>
  <c r="A25" i="70" s="1"/>
  <c r="I1" i="77"/>
  <c r="A25" i="77" s="1"/>
  <c r="H1" i="77"/>
  <c r="A22" i="77" s="1"/>
  <c r="I1" i="34"/>
  <c r="A25" i="34" s="1"/>
  <c r="K1" i="77"/>
  <c r="A31" i="77" s="1"/>
  <c r="H1" i="79"/>
  <c r="A22" i="79" s="1"/>
  <c r="C1" i="34"/>
  <c r="A7" i="34" s="1"/>
  <c r="C1" i="66"/>
  <c r="A7" i="66" s="1"/>
  <c r="B1" i="66"/>
  <c r="A4" i="66" s="1"/>
  <c r="G1" i="66"/>
  <c r="A19" i="66" s="1"/>
  <c r="F1" i="66"/>
  <c r="A16" i="66" s="1"/>
  <c r="G1" i="78"/>
  <c r="A19" i="78" s="1"/>
  <c r="G1" i="65"/>
  <c r="A19" i="65" s="1"/>
  <c r="H1" i="75"/>
  <c r="A22" i="75" s="1"/>
  <c r="I1" i="75"/>
  <c r="A25" i="75" s="1"/>
  <c r="H1" i="78"/>
  <c r="A22" i="78" s="1"/>
  <c r="J1" i="77"/>
  <c r="A28" i="77" s="1"/>
  <c r="J1" i="66"/>
  <c r="A28" i="66" s="1"/>
  <c r="J1" i="34"/>
  <c r="A28" i="34" s="1"/>
  <c r="J1" i="79"/>
  <c r="A28" i="79" s="1"/>
  <c r="K1" i="67"/>
  <c r="A31" i="67" s="1"/>
  <c r="J1" i="75"/>
  <c r="A28" i="75" s="1"/>
  <c r="H1" i="70"/>
  <c r="A22" i="70" s="1"/>
  <c r="J1" i="67"/>
  <c r="A28" i="67" s="1"/>
  <c r="C1" i="75"/>
  <c r="A7" i="75" s="1"/>
  <c r="I1" i="69"/>
  <c r="A25" i="69" s="1"/>
  <c r="B1" i="67"/>
  <c r="A4" i="67" s="1"/>
  <c r="G1" i="34"/>
  <c r="A19" i="34" s="1"/>
  <c r="E1" i="65"/>
  <c r="A13" i="65" s="1"/>
  <c r="E1" i="75"/>
  <c r="A13" i="75" s="1"/>
  <c r="B1" i="75"/>
  <c r="A4" i="75" s="1"/>
  <c r="I1" i="78"/>
  <c r="A25" i="78" s="1"/>
  <c r="J1" i="70"/>
  <c r="A28" i="70" s="1"/>
  <c r="I1" i="74"/>
  <c r="A25" i="74" s="1"/>
  <c r="E1" i="66"/>
  <c r="A13" i="66" s="1"/>
  <c r="F1" i="75"/>
  <c r="A16" i="75" s="1"/>
  <c r="D1" i="65"/>
  <c r="A10" i="65" s="1"/>
  <c r="H1" i="67"/>
  <c r="A22" i="67" s="1"/>
  <c r="C1" i="67"/>
  <c r="A7" i="67" s="1"/>
  <c r="I1" i="67"/>
  <c r="A25" i="67" s="1"/>
  <c r="D1" i="75"/>
  <c r="A10" i="75" s="1"/>
  <c r="B1" i="65"/>
  <c r="A4" i="65" s="1"/>
  <c r="H1" i="34"/>
  <c r="A22" i="34" s="1"/>
  <c r="E1" i="34"/>
  <c r="A13" i="34" s="1"/>
  <c r="D1" i="34"/>
  <c r="A10" i="34" s="1"/>
  <c r="C1" i="65"/>
  <c r="A7" i="65" s="1"/>
  <c r="D1" i="66"/>
  <c r="A10" i="66" s="1"/>
  <c r="D1" i="67"/>
  <c r="A10" i="67" s="1"/>
  <c r="I1" i="79"/>
  <c r="A25" i="79" s="1"/>
  <c r="J1" i="65"/>
  <c r="A28" i="65" s="1"/>
  <c r="E1" i="67"/>
  <c r="A13" i="67" s="1"/>
  <c r="J1" i="69"/>
  <c r="A28" i="69" s="1"/>
  <c r="G1" i="75"/>
  <c r="A19" i="75" s="1"/>
  <c r="F1" i="65"/>
  <c r="A16" i="65" s="1"/>
  <c r="D11" i="29"/>
  <c r="I1" i="65"/>
  <c r="A25" i="65" s="1"/>
  <c r="F1" i="34"/>
  <c r="A16" i="34" s="1"/>
  <c r="F1" i="67"/>
  <c r="A16" i="67" s="1"/>
  <c r="B1" i="34"/>
  <c r="A4" i="34" s="1"/>
  <c r="J1" i="78"/>
  <c r="A28" i="78" s="1"/>
  <c r="I1" i="66"/>
  <c r="A25" i="66" s="1"/>
  <c r="H1" i="66"/>
  <c r="A22" i="66" s="1"/>
  <c r="H1" i="65"/>
  <c r="A22" i="65" s="1"/>
  <c r="G1" i="67"/>
  <c r="A19" i="67" s="1"/>
  <c r="G36" i="22"/>
  <c r="G37" i="22"/>
  <c r="G38" i="22"/>
  <c r="G19" i="22"/>
</calcChain>
</file>

<file path=xl/comments1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10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9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<sst xmlns="http://schemas.openxmlformats.org/spreadsheetml/2006/main" count="215" uniqueCount="76">
  <si>
    <t>A LIGA</t>
  </si>
  <si>
    <t>B LIGA</t>
  </si>
  <si>
    <t>D LIGA</t>
  </si>
  <si>
    <t>C LIGA</t>
  </si>
  <si>
    <t>E LIGA</t>
  </si>
  <si>
    <t>F LIGA</t>
  </si>
  <si>
    <t>helyezés</t>
  </si>
  <si>
    <t>Katona Mátyás</t>
  </si>
  <si>
    <t>Balikó Tamás</t>
  </si>
  <si>
    <t>Sarkadi-Nagy András</t>
  </si>
  <si>
    <t>Gál Péter</t>
  </si>
  <si>
    <t>Csoport</t>
  </si>
  <si>
    <t>A</t>
  </si>
  <si>
    <t>B</t>
  </si>
  <si>
    <t>Szalántzy Kolos</t>
  </si>
  <si>
    <t>C</t>
  </si>
  <si>
    <t>D</t>
  </si>
  <si>
    <t>E</t>
  </si>
  <si>
    <t>F</t>
  </si>
  <si>
    <t>összpont-szám</t>
  </si>
  <si>
    <t>Sorsz.</t>
  </si>
  <si>
    <t>Greguss Csaba</t>
  </si>
  <si>
    <t>JÁTÉKOSOK</t>
  </si>
  <si>
    <t>Csörgő Norbert</t>
  </si>
  <si>
    <t>Név</t>
  </si>
  <si>
    <t>Tóth Balázs</t>
  </si>
  <si>
    <t>Nyert
szett</t>
  </si>
  <si>
    <t>Győze-lem</t>
  </si>
  <si>
    <t>Wiandt András</t>
  </si>
  <si>
    <t>3/2</t>
  </si>
  <si>
    <t>2/3</t>
  </si>
  <si>
    <t>Vesztett szett</t>
  </si>
  <si>
    <t>Drozsnyik Dávid</t>
  </si>
  <si>
    <t>Gulcsik Péter</t>
  </si>
  <si>
    <t>Sárközy Dezső</t>
  </si>
  <si>
    <t>Pásztor Roland</t>
  </si>
  <si>
    <t>Borka Zoltán</t>
  </si>
  <si>
    <t>5/0</t>
  </si>
  <si>
    <t>0/5</t>
  </si>
  <si>
    <t>5/-</t>
  </si>
  <si>
    <t>-/5</t>
  </si>
  <si>
    <t>4/1</t>
  </si>
  <si>
    <t>1/4</t>
  </si>
  <si>
    <t>Csop.</t>
  </si>
  <si>
    <t>Horkay Máté</t>
  </si>
  <si>
    <t>Degre András</t>
  </si>
  <si>
    <t>Herédi Zsolt</t>
  </si>
  <si>
    <t>S.sz.</t>
  </si>
  <si>
    <t>Cs.</t>
  </si>
  <si>
    <t>Hely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</si>
  <si>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</si>
  <si>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Tóth András</t>
  </si>
  <si>
    <t>Hannák Gábor</t>
  </si>
  <si>
    <t>Kiszállt (induló új körben_itt lett volna)</t>
  </si>
  <si>
    <t>Velencei Bence</t>
  </si>
  <si>
    <t>Énekes Gábor</t>
  </si>
  <si>
    <t>Csákvári Zsolt</t>
  </si>
  <si>
    <t>Makejev Miklós</t>
  </si>
  <si>
    <t>Fábos Rudolf</t>
  </si>
  <si>
    <t>Keserű András</t>
  </si>
  <si>
    <t>Gazsi Szabolcs</t>
  </si>
  <si>
    <t>Lajtai László ifj.</t>
  </si>
  <si>
    <t>Dr. Endre Szabolcs</t>
  </si>
  <si>
    <t>Kovács Pál</t>
  </si>
  <si>
    <t>BUDAPEST SQUASH LIGA 65. KÖR</t>
  </si>
  <si>
    <t>INDULÁS: 2021. június 15.</t>
  </si>
  <si>
    <t>BEFEJEZÉS: 2021. augusztus 31.</t>
  </si>
  <si>
    <t>65_F</t>
  </si>
  <si>
    <t>Futsek Zoltán</t>
  </si>
  <si>
    <t>Mohamed Mousa</t>
  </si>
  <si>
    <t>Veres Csaba</t>
  </si>
  <si>
    <t>Bodoky Lukács Márk</t>
  </si>
  <si>
    <t>Nagy Róbert</t>
  </si>
  <si>
    <t>Máté Kristóf</t>
  </si>
  <si>
    <t>Bíró Zsolt</t>
  </si>
  <si>
    <t>Márton Szilárd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</si>
</sst>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4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992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65.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2021. június 15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2021. augusztus 31.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</a:t>
          </a:r>
          <a:r>
            <a:rPr lang="en-US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 két csoporttal lejjebb folytathatják, vagy 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/>
  </sheetViews>
  <sheetFormatPr defaultColWidth="9.28515625" defaultRowHeight="15" x14ac:dyDescent="0.25"/>
  <cols>
    <col min="1" max="1" width="3.5703125" style="14" customWidth="1"/>
    <col min="2" max="2" width="24.7109375" style="14" customWidth="1"/>
    <col min="3" max="3" width="23.7109375" style="14" customWidth="1"/>
    <col min="4" max="4" width="24" style="14" customWidth="1"/>
    <col min="5" max="5" width="26" style="14" customWidth="1"/>
    <col min="6" max="6" width="3" style="14" bestFit="1" customWidth="1"/>
    <col min="7" max="8" width="9.28515625" style="14"/>
    <col min="9" max="9" width="6" style="14" hidden="1" customWidth="1"/>
    <col min="10" max="16384" width="9.28515625" style="14"/>
  </cols>
  <sheetData>
    <row r="2" spans="1:15" ht="26.25" x14ac:dyDescent="0.25">
      <c r="C2" s="15" t="s">
        <v>64</v>
      </c>
    </row>
    <row r="4" spans="1:15" x14ac:dyDescent="0.25">
      <c r="B4" s="37" t="s">
        <v>0</v>
      </c>
      <c r="C4" s="37" t="s">
        <v>1</v>
      </c>
      <c r="D4" s="37" t="s">
        <v>3</v>
      </c>
      <c r="E4" s="37" t="s">
        <v>2</v>
      </c>
      <c r="I4" s="30" t="s">
        <v>37</v>
      </c>
      <c r="L4" s="17"/>
      <c r="M4" s="17"/>
      <c r="N4" s="17"/>
      <c r="O4" s="17"/>
    </row>
    <row r="5" spans="1:15" x14ac:dyDescent="0.25">
      <c r="B5" s="38" t="s">
        <v>22</v>
      </c>
      <c r="C5" s="38" t="s">
        <v>22</v>
      </c>
      <c r="D5" s="38" t="s">
        <v>22</v>
      </c>
      <c r="E5" s="38" t="s">
        <v>22</v>
      </c>
      <c r="I5" s="30" t="s">
        <v>41</v>
      </c>
      <c r="L5" s="17"/>
      <c r="M5" s="17"/>
      <c r="N5" s="17"/>
      <c r="O5" s="17"/>
    </row>
    <row r="6" spans="1:15" x14ac:dyDescent="0.25">
      <c r="A6" s="14">
        <v>1</v>
      </c>
      <c r="B6" s="42" t="str">
        <f t="shared" ref="B6:E11" si="0">VLOOKUP(CONCATENATE(LEFT(B$4,1),ROW()-5),nevezettek,3,FALSE)</f>
        <v>Csákvári Zsolt</v>
      </c>
      <c r="C6" s="42" t="str">
        <f t="shared" si="0"/>
        <v>Degre András</v>
      </c>
      <c r="D6" s="42" t="str">
        <f t="shared" si="0"/>
        <v>Borka Zoltán</v>
      </c>
      <c r="E6" s="42" t="str">
        <f t="shared" si="0"/>
        <v>Horkay Máté</v>
      </c>
      <c r="F6" s="16">
        <v>1</v>
      </c>
      <c r="I6" s="30" t="s">
        <v>29</v>
      </c>
      <c r="L6" s="17"/>
      <c r="M6" s="17"/>
      <c r="N6" s="17"/>
      <c r="O6" s="17"/>
    </row>
    <row r="7" spans="1:15" x14ac:dyDescent="0.25">
      <c r="A7" s="14">
        <v>2</v>
      </c>
      <c r="B7" s="42" t="str">
        <f t="shared" si="0"/>
        <v>Futsek Zoltán</v>
      </c>
      <c r="C7" s="42" t="str">
        <f t="shared" si="0"/>
        <v>Fábos Rudolf</v>
      </c>
      <c r="D7" s="42" t="str">
        <f t="shared" si="0"/>
        <v>Csörgő Norbert</v>
      </c>
      <c r="E7" s="42" t="str">
        <f t="shared" si="0"/>
        <v>Katona Mátyás</v>
      </c>
      <c r="F7" s="16">
        <v>2</v>
      </c>
      <c r="I7" s="30" t="s">
        <v>30</v>
      </c>
      <c r="L7" s="17"/>
      <c r="M7" s="17"/>
      <c r="N7" s="17"/>
      <c r="O7" s="17"/>
    </row>
    <row r="8" spans="1:15" x14ac:dyDescent="0.25">
      <c r="A8" s="14">
        <v>3</v>
      </c>
      <c r="B8" s="42" t="str">
        <f t="shared" si="0"/>
        <v>Gál Péter</v>
      </c>
      <c r="C8" s="42" t="str">
        <f t="shared" si="0"/>
        <v>Greguss Csaba</v>
      </c>
      <c r="D8" s="42" t="str">
        <f t="shared" si="0"/>
        <v>Énekes Gábor</v>
      </c>
      <c r="E8" s="42" t="str">
        <f t="shared" si="0"/>
        <v>Kovács Pál</v>
      </c>
      <c r="F8" s="16">
        <v>3</v>
      </c>
      <c r="I8" s="30" t="s">
        <v>42</v>
      </c>
      <c r="L8" s="17"/>
      <c r="M8" s="17"/>
      <c r="N8" s="17"/>
      <c r="O8" s="17"/>
    </row>
    <row r="9" spans="1:15" x14ac:dyDescent="0.25">
      <c r="A9" s="14">
        <v>4</v>
      </c>
      <c r="B9" s="42" t="str">
        <f t="shared" si="0"/>
        <v>Hannák Gábor</v>
      </c>
      <c r="C9" s="42" t="str">
        <f t="shared" si="0"/>
        <v>Szalántzy Kolos</v>
      </c>
      <c r="D9" s="42" t="str">
        <f t="shared" si="0"/>
        <v>Herédi Zsolt</v>
      </c>
      <c r="E9" s="42" t="str">
        <f t="shared" si="0"/>
        <v>Pásztor Roland</v>
      </c>
      <c r="F9" s="16">
        <v>4</v>
      </c>
      <c r="I9" s="30" t="s">
        <v>38</v>
      </c>
      <c r="L9" s="17"/>
      <c r="M9" s="17"/>
      <c r="N9" s="17"/>
      <c r="O9" s="17"/>
    </row>
    <row r="10" spans="1:15" x14ac:dyDescent="0.25">
      <c r="A10" s="14">
        <v>5</v>
      </c>
      <c r="B10" s="42" t="str">
        <f>VLOOKUP(CONCATENATE(LEFT(B$4,1),ROW()-5),nevezettek,3,FALSE)</f>
        <v>Mohamed Mousa</v>
      </c>
      <c r="C10" s="42" t="str">
        <f t="shared" si="0"/>
        <v>Tóth András</v>
      </c>
      <c r="D10" s="42" t="str">
        <f t="shared" si="0"/>
        <v>Keserű András</v>
      </c>
      <c r="E10" s="42" t="str">
        <f t="shared" si="0"/>
        <v>Sarkadi-Nagy András</v>
      </c>
      <c r="F10" s="16">
        <v>5</v>
      </c>
      <c r="I10" s="30" t="s">
        <v>39</v>
      </c>
      <c r="L10" s="17"/>
      <c r="M10" s="17"/>
      <c r="N10" s="17"/>
      <c r="O10" s="17"/>
    </row>
    <row r="11" spans="1:15" x14ac:dyDescent="0.25">
      <c r="A11" s="14">
        <v>6</v>
      </c>
      <c r="B11" s="42" t="str">
        <f t="shared" si="0"/>
        <v>Wiandt András</v>
      </c>
      <c r="C11" s="42" t="str">
        <f t="shared" si="0"/>
        <v>Tóth Balázs</v>
      </c>
      <c r="D11" s="42" t="str">
        <f t="shared" si="0"/>
        <v>Márton Szilárd</v>
      </c>
      <c r="E11" s="42" t="str">
        <f t="shared" si="0"/>
        <v>Velencei Bence</v>
      </c>
      <c r="F11" s="16">
        <v>6</v>
      </c>
      <c r="I11" s="30" t="s">
        <v>40</v>
      </c>
      <c r="L11" s="17"/>
      <c r="M11" s="17"/>
      <c r="N11" s="17"/>
      <c r="O11" s="17"/>
    </row>
    <row r="12" spans="1:15" x14ac:dyDescent="0.25">
      <c r="A12" s="14">
        <v>7</v>
      </c>
      <c r="B12" s="43"/>
      <c r="C12" s="43"/>
      <c r="D12" s="43"/>
      <c r="E12" s="44"/>
      <c r="F12" s="16">
        <v>7</v>
      </c>
      <c r="L12" s="17"/>
      <c r="M12" s="17"/>
      <c r="N12" s="17"/>
      <c r="O12" s="17"/>
    </row>
    <row r="13" spans="1:15" x14ac:dyDescent="0.25">
      <c r="A13" s="14">
        <v>8</v>
      </c>
      <c r="B13" s="43"/>
      <c r="C13" s="43"/>
      <c r="D13" s="43"/>
      <c r="E13" s="44"/>
      <c r="F13" s="16">
        <v>8</v>
      </c>
      <c r="L13" s="17"/>
      <c r="M13" s="17"/>
      <c r="N13" s="17"/>
      <c r="O13" s="17"/>
    </row>
    <row r="14" spans="1:15" x14ac:dyDescent="0.25">
      <c r="A14" s="31">
        <v>9</v>
      </c>
      <c r="B14" s="43"/>
      <c r="C14" s="43"/>
      <c r="D14" s="43"/>
      <c r="E14" s="44"/>
      <c r="F14" s="16"/>
      <c r="L14" s="17"/>
      <c r="M14" s="17"/>
      <c r="N14" s="17"/>
      <c r="O14" s="17"/>
    </row>
    <row r="15" spans="1:15" x14ac:dyDescent="0.25">
      <c r="A15" s="31"/>
      <c r="B15" s="43"/>
      <c r="C15" s="43"/>
      <c r="D15" s="43"/>
      <c r="E15" s="44"/>
      <c r="F15" s="43"/>
      <c r="L15" s="17"/>
      <c r="M15" s="17"/>
      <c r="N15" s="17"/>
      <c r="O15" s="17"/>
    </row>
    <row r="16" spans="1:15" x14ac:dyDescent="0.25">
      <c r="B16" s="39" t="s">
        <v>4</v>
      </c>
      <c r="C16" s="40" t="s">
        <v>5</v>
      </c>
      <c r="D16" s="43"/>
      <c r="E16" s="40"/>
      <c r="L16" s="17"/>
      <c r="M16" s="17"/>
      <c r="N16" s="17"/>
      <c r="O16" s="17"/>
    </row>
    <row r="17" spans="1:15" x14ac:dyDescent="0.25">
      <c r="B17" s="41" t="s">
        <v>22</v>
      </c>
      <c r="C17" s="41" t="s">
        <v>22</v>
      </c>
      <c r="D17" s="43"/>
      <c r="E17" s="40"/>
      <c r="L17" s="17"/>
      <c r="M17" s="17"/>
      <c r="N17" s="17"/>
      <c r="O17" s="17"/>
    </row>
    <row r="18" spans="1:15" x14ac:dyDescent="0.25">
      <c r="A18" s="14">
        <v>1</v>
      </c>
      <c r="B18" s="42" t="str">
        <f t="shared" ref="B18:C24" si="1">VLOOKUP(CONCATENATE(LEFT(B$16,1),ROW()-17),nevezettek,3,FALSE)</f>
        <v>Dr. Endre Szabolcs</v>
      </c>
      <c r="C18" s="42" t="str">
        <f t="shared" si="1"/>
        <v>Balikó Tamás</v>
      </c>
      <c r="D18" s="43"/>
      <c r="E18" s="40"/>
      <c r="F18" s="16">
        <v>1</v>
      </c>
      <c r="L18" s="17"/>
      <c r="M18" s="17"/>
      <c r="N18" s="17"/>
      <c r="O18" s="17"/>
    </row>
    <row r="19" spans="1:15" x14ac:dyDescent="0.25">
      <c r="A19" s="14">
        <v>2</v>
      </c>
      <c r="B19" s="42" t="str">
        <f t="shared" si="1"/>
        <v>Drozsnyik Dávid</v>
      </c>
      <c r="C19" s="42" t="str">
        <f t="shared" si="1"/>
        <v>Bíró Zsolt</v>
      </c>
      <c r="D19" s="43"/>
      <c r="E19" s="40"/>
      <c r="F19" s="16">
        <v>2</v>
      </c>
      <c r="L19" s="17"/>
      <c r="M19" s="17"/>
      <c r="N19" s="17"/>
      <c r="O19" s="17"/>
    </row>
    <row r="20" spans="1:15" x14ac:dyDescent="0.25">
      <c r="A20" s="14">
        <v>3</v>
      </c>
      <c r="B20" s="42" t="str">
        <f t="shared" si="1"/>
        <v>Gazsi Szabolcs</v>
      </c>
      <c r="C20" s="42" t="str">
        <f t="shared" si="1"/>
        <v>Bodoky Lukács Márk</v>
      </c>
      <c r="D20" s="43"/>
      <c r="E20" s="40"/>
      <c r="F20" s="16">
        <v>3</v>
      </c>
      <c r="L20" s="17"/>
      <c r="M20" s="17"/>
      <c r="N20" s="17"/>
      <c r="O20" s="17"/>
    </row>
    <row r="21" spans="1:15" x14ac:dyDescent="0.25">
      <c r="A21" s="14">
        <v>4</v>
      </c>
      <c r="B21" s="42" t="str">
        <f t="shared" si="1"/>
        <v>Gulcsik Péter</v>
      </c>
      <c r="C21" s="42" t="str">
        <f t="shared" si="1"/>
        <v>Makejev Miklós</v>
      </c>
      <c r="D21" s="43"/>
      <c r="E21" s="40"/>
      <c r="F21" s="16">
        <v>4</v>
      </c>
      <c r="L21" s="17"/>
      <c r="M21" s="17"/>
      <c r="N21" s="17"/>
      <c r="O21" s="17"/>
    </row>
    <row r="22" spans="1:15" x14ac:dyDescent="0.25">
      <c r="A22" s="14">
        <v>5</v>
      </c>
      <c r="B22" s="42" t="str">
        <f t="shared" si="1"/>
        <v>Lajtai László ifj.</v>
      </c>
      <c r="C22" s="42" t="str">
        <f t="shared" si="1"/>
        <v>Nagy Róbert</v>
      </c>
      <c r="D22" s="43"/>
      <c r="E22" s="40"/>
      <c r="F22" s="16">
        <v>5</v>
      </c>
      <c r="L22" s="17"/>
      <c r="M22" s="17"/>
      <c r="N22" s="17"/>
      <c r="O22" s="17"/>
    </row>
    <row r="23" spans="1:15" x14ac:dyDescent="0.25">
      <c r="A23" s="14">
        <v>6</v>
      </c>
      <c r="B23" s="42" t="str">
        <f t="shared" si="1"/>
        <v>Máté Kristóf</v>
      </c>
      <c r="C23" s="42" t="str">
        <f t="shared" si="1"/>
        <v>Sárközy Dezső</v>
      </c>
      <c r="D23" s="43"/>
      <c r="E23" s="40"/>
      <c r="F23" s="16">
        <v>6</v>
      </c>
      <c r="L23" s="17"/>
      <c r="M23" s="17"/>
      <c r="N23" s="17"/>
      <c r="O23" s="17"/>
    </row>
    <row r="24" spans="1:15" x14ac:dyDescent="0.25">
      <c r="A24" s="14">
        <v>7</v>
      </c>
      <c r="B24" s="43"/>
      <c r="C24" s="42" t="str">
        <f t="shared" si="1"/>
        <v>Veres Csaba</v>
      </c>
      <c r="D24" s="43"/>
      <c r="E24" s="40"/>
      <c r="F24" s="16">
        <v>7</v>
      </c>
      <c r="L24" s="17"/>
      <c r="M24" s="17"/>
      <c r="N24" s="17"/>
      <c r="O24" s="17"/>
    </row>
    <row r="25" spans="1:15" x14ac:dyDescent="0.25">
      <c r="A25" s="31">
        <v>8</v>
      </c>
      <c r="B25" s="43"/>
      <c r="C25" s="43"/>
      <c r="D25" s="43"/>
      <c r="E25" s="40"/>
      <c r="F25" s="16">
        <v>8</v>
      </c>
    </row>
    <row r="26" spans="1:15" x14ac:dyDescent="0.25">
      <c r="A26" s="31">
        <v>9</v>
      </c>
      <c r="B26" s="43"/>
      <c r="C26" s="43"/>
      <c r="D26" s="43"/>
      <c r="E26" s="40"/>
      <c r="F26" s="16">
        <v>9</v>
      </c>
    </row>
    <row r="27" spans="1:15" x14ac:dyDescent="0.25">
      <c r="A27" s="31"/>
      <c r="B27" s="43"/>
      <c r="C27" s="43"/>
      <c r="D27" s="44"/>
      <c r="E27" s="31"/>
      <c r="F27" s="16"/>
    </row>
    <row r="28" spans="1:15" x14ac:dyDescent="0.25">
      <c r="B28" s="32" t="s">
        <v>65</v>
      </c>
      <c r="C28" s="31"/>
      <c r="E28" s="31"/>
    </row>
    <row r="29" spans="1:15" x14ac:dyDescent="0.25">
      <c r="B29" s="32" t="s">
        <v>66</v>
      </c>
      <c r="C29" s="31"/>
      <c r="E29" s="31"/>
    </row>
    <row r="30" spans="1:15" x14ac:dyDescent="0.25">
      <c r="C30" s="31"/>
      <c r="E30" s="31"/>
    </row>
    <row r="31" spans="1:15" x14ac:dyDescent="0.25">
      <c r="C31" s="31"/>
    </row>
    <row r="32" spans="1:15" x14ac:dyDescent="0.25">
      <c r="C32" s="3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e">
        <f t="shared" ref="B1:J1" ca="1" si="0">VLOOKUP(CONCATENATE(LEFT($A$2,1),COLUMN()-1),nevezettek,3,FALSE)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G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78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</v>
      </c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0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0</v>
      </c>
      <c r="O7" s="78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</v>
      </c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0</v>
      </c>
      <c r="O10" s="78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</v>
      </c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0</v>
      </c>
      <c r="O13" s="78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</v>
      </c>
      <c r="P15" s="13"/>
    </row>
    <row r="16" spans="1:21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0</v>
      </c>
      <c r="N16" s="75">
        <f>0*COUNTIF(B16:J18,"5/0")+1*COUNTIF(B16:J18,"4/1")+2*COUNTIF(B16:J18,"3/2")+3*COUNTIF(B16:J18,"2/3")+4*COUNTIF(B16:J18,"1/4")+5*COUNTIF(B16:J18,"0/5")+5*COUNTIF(B16:J18,"-/5")</f>
        <v>0</v>
      </c>
      <c r="O16" s="78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0</v>
      </c>
      <c r="P18" s="13"/>
    </row>
    <row r="19" spans="1:20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6">
        <f>1*COUNTIF(B19:J21,"5/0")+1*COUNTIF(B19:J21,"4/1")+1*COUNTIF(B19:J21,"3/2")+1*COUNTIF(B19:J21,"5/-")+0*COUNTIF(B19:J21,"2/3")+0*COUNTIF(B19:J21,"1/4")+0*COUNTIF(B19:J21,"0/5")</f>
        <v>0</v>
      </c>
      <c r="M19" s="72">
        <f>5*COUNTIF(B19:J21,"5/0")+4*COUNTIF(B19:J21,"4/1")+3*COUNTIF(B19:J21,"3/2")+5*COUNTIF(B19:J21,"5/-")+2*COUNTIF(B19:J21,"2/3")+1*COUNTIF(B19:J21,"1/4")+0*COUNTIF(B19:J21,"0/5")</f>
        <v>0</v>
      </c>
      <c r="N19" s="75">
        <f>0*COUNTIF(B19:J21,"5/0")+1*COUNTIF(B19:J21,"4/1")+2*COUNTIF(B19:J21,"3/2")+3*COUNTIF(B19:J21,"2/3")+4*COUNTIF(B19:J21,"1/4")+5*COUNTIF(B19:J21,"0/5")+5*COUNTIF(B19:J21,"-/5")</f>
        <v>0</v>
      </c>
      <c r="O19" s="78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</v>
      </c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e">
        <f t="shared" ref="B1:J1" ca="1" si="0">VLOOKUP(CONCATENATE(LEFT($A$2,1),COLUMN()-1),nevezettek,3,FALSE)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H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5*(COUNTIF(B4:J6,"5/0")+COUNTIF(B4:J6,"4/1")+COUNTIF(B4:J6,"3/2")+COUNTIF(B4:J6,"5/-"))+3*COUNTIF(B4:J6,"2/3")+2*COUNTIF(B4:J6,"1/4")+COUNTIF(B4:J6,"0/5")+0.01*L4+0.0001*(M4-N4)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78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</v>
      </c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80"/>
      <c r="K7" s="83">
        <f>5*(COUNTIF(B7:J9,"5/0")+COUNTIF(B7:J9,"4/1")+COUNTIF(B7:J9,"3/2")+COUNTIF(B7:J9,"5/-"))+3*COUNTIF(B7:J9,"2/3")+2*COUNTIF(B7:J9,"1/4")+COUNTIF(B7:J9,"0/5")+0.01*L7+0.0001*(M7-N7)</f>
        <v>0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0</v>
      </c>
      <c r="O7" s="78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</v>
      </c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80"/>
      <c r="K10" s="83">
        <f>5*(COUNTIF(B10:J12,"5/0")+COUNTIF(B10:J12,"4/1")+COUNTIF(B10:J12,"3/2")+COUNTIF(B10:J12,"5/-"))+3*COUNTIF(B10:J12,"2/3")+2*COUNTIF(B10:J12,"1/4")+COUNTIF(B10:J12,"0/5")+0.01*L10+0.0001*(M10-N10)</f>
        <v>0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0</v>
      </c>
      <c r="O10" s="78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</v>
      </c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80"/>
      <c r="K13" s="83">
        <f>5*(COUNTIF(B13:J15,"5/0")+COUNTIF(B13:J15,"4/1")+COUNTIF(B13:J15,"3/2")+COUNTIF(B13:J15,"5/-"))+3*COUNTIF(B13:J15,"2/3")+2*COUNTIF(B13:J15,"1/4")+COUNTIF(B13:J15,"0/5")+0.01*L13+0.0001*(M13-N13)</f>
        <v>0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0</v>
      </c>
      <c r="O13" s="78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</v>
      </c>
      <c r="P15" s="13"/>
    </row>
    <row r="16" spans="1:21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80"/>
      <c r="K16" s="83">
        <f>5*(COUNTIF(B16:J18,"5/0")+COUNTIF(B16:J18,"4/1")+COUNTIF(B16:J18,"3/2")+COUNTIF(B16:J18,"5/-"))+3*COUNTIF(B16:J18,"2/3")+2*COUNTIF(B16:J18,"1/4")+COUNTIF(B16:J18,"0/5")+0.01*L16+0.0001*(M16-N16)</f>
        <v>0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0</v>
      </c>
      <c r="N16" s="75">
        <f>0*COUNTIF(B16:J18,"5/0")+1*COUNTIF(B16:J18,"4/1")+2*COUNTIF(B16:J18,"3/2")+3*COUNTIF(B16:J18,"2/3")+4*COUNTIF(B16:J18,"1/4")+5*COUNTIF(B16:J18,"0/5")+5*COUNTIF(B16:J18,"-/5")</f>
        <v>0</v>
      </c>
      <c r="O16" s="78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0</v>
      </c>
      <c r="P18" s="13"/>
    </row>
    <row r="19" spans="1:20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80"/>
      <c r="K19" s="83">
        <f>5*(COUNTIF(B19:J21,"5/0")+COUNTIF(B19:J21,"4/1")+COUNTIF(B19:J21,"3/2")+COUNTIF(B19:J21,"5/-"))+3*COUNTIF(B19:J21,"2/3")+2*COUNTIF(B19:J21,"1/4")+COUNTIF(B19:J21,"0/5")+0.01*L19+0.0001*(M19-N19)</f>
        <v>0</v>
      </c>
      <c r="L19" s="86">
        <f>1*COUNTIF(B19:J21,"5/0")+1*COUNTIF(B19:J21,"4/1")+1*COUNTIF(B19:J21,"3/2")+1*COUNTIF(B19:J21,"5/-")+0*COUNTIF(B19:J21,"2/3")+0*COUNTIF(B19:J21,"1/4")+0*COUNTIF(B19:J21,"0/5")</f>
        <v>0</v>
      </c>
      <c r="M19" s="72">
        <f>5*COUNTIF(B19:J21,"5/0")+4*COUNTIF(B19:J21,"4/1")+3*COUNTIF(B19:J21,"3/2")+5*COUNTIF(B19:J21,"5/-")+2*COUNTIF(B19:J21,"2/3")+1*COUNTIF(B19:J21,"1/4")+0*COUNTIF(B19:J21,"0/5")</f>
        <v>0</v>
      </c>
      <c r="N19" s="75">
        <f>0*COUNTIF(B19:J21,"5/0")+1*COUNTIF(B19:J21,"4/1")+2*COUNTIF(B19:J21,"3/2")+3*COUNTIF(B19:J21,"2/3")+4*COUNTIF(B19:J21,"1/4")+5*COUNTIF(B19:J21,"0/5")+5*COUNTIF(B19:J21,"-/5")</f>
        <v>0</v>
      </c>
      <c r="O19" s="78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</v>
      </c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>5*(COUNTIF(B22:J24,"5/0")+COUNTIF(B22:J24,"4/1")+COUNTIF(B22:J24,"3/2")+COUNTIF(B22:J24,"5/-"))+3*COUNTIF(B22:J24,"2/3")+2*COUNTIF(B22:J24,"1/4")+COUNTIF(B22:J24,"0/5")+0.01*L22+0.0001*(M22-N22)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>5*(COUNTIF(B25:J27,"5/0")+COUNTIF(B25:J27,"4/1")+COUNTIF(B25:J27,"3/2")+COUNTIF(B25:J27,"5/-"))+3*COUNTIF(B25:J27,"2/3")+2*COUNTIF(B25:J27,"1/4")+COUNTIF(B25:J27,"0/5")+0.01*L25+0.0001*(M25-N25)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>5*(COUNTIF(B28:J30,"5/0")+COUNTIF(B28:J30,"4/1")+COUNTIF(B28:J30,"3/2")+COUNTIF(B28:J30,"5/-"))+3*COUNTIF(B28:J30,"2/3")+2*COUNTIF(B28:J30,"1/4")+COUNTIF(B28:J30,"0/5")+0.01*L28+0.0001*(M28-N28)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e">
        <f t="shared" ref="B1:J1" ca="1" si="0">VLOOKUP(CONCATENATE(LEFT($A$2,1),COLUMN()-1),nevezettek,3,FALSE)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s_liga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78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</v>
      </c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0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0</v>
      </c>
      <c r="O7" s="78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</v>
      </c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0</v>
      </c>
      <c r="O10" s="78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</v>
      </c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0</v>
      </c>
      <c r="O13" s="78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</v>
      </c>
      <c r="P15" s="13"/>
    </row>
    <row r="16" spans="1:21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0</v>
      </c>
      <c r="N16" s="75">
        <f>0*COUNTIF(B16:J18,"5/0")+1*COUNTIF(B16:J18,"4/1")+2*COUNTIF(B16:J18,"3/2")+3*COUNTIF(B16:J18,"2/3")+4*COUNTIF(B16:J18,"1/4")+5*COUNTIF(B16:J18,"0/5")+5*COUNTIF(B16:J18,"-/5")</f>
        <v>0</v>
      </c>
      <c r="O16" s="78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0</v>
      </c>
      <c r="P18" s="13"/>
    </row>
    <row r="19" spans="1:20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6">
        <f>1*COUNTIF(B19:J21,"5/0")+1*COUNTIF(B19:J21,"4/1")+1*COUNTIF(B19:J21,"3/2")+1*COUNTIF(B19:J21,"5/-")+0*COUNTIF(B19:J21,"2/3")+0*COUNTIF(B19:J21,"1/4")+0*COUNTIF(B19:J21,"0/5")</f>
        <v>0</v>
      </c>
      <c r="M19" s="72">
        <f>5*COUNTIF(B19:J21,"5/0")+4*COUNTIF(B19:J21,"4/1")+3*COUNTIF(B19:J21,"3/2")+5*COUNTIF(B19:J21,"5/-")+2*COUNTIF(B19:J21,"2/3")+1*COUNTIF(B19:J21,"1/4")+0*COUNTIF(B19:J21,"0/5")</f>
        <v>0</v>
      </c>
      <c r="N19" s="75">
        <f>0*COUNTIF(B19:J21,"5/0")+1*COUNTIF(B19:J21,"4/1")+2*COUNTIF(B19:J21,"3/2")+3*COUNTIF(B19:J21,"2/3")+4*COUNTIF(B19:J21,"1/4")+5*COUNTIF(B19:J21,"0/5")+5*COUNTIF(B19:J21,"-/5")</f>
        <v>0</v>
      </c>
      <c r="O19" s="78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</v>
      </c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4" t="e">
        <f t="shared" ref="B1:K1" ca="1" si="0">VLOOKUP(CONCATENATE(LEFT($A$2,1),COLUMN()-1),nevezettek,3,FALSE)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54" t="e">
        <f t="shared" ca="1" si="0"/>
        <v>#N/A</v>
      </c>
      <c r="K1" s="63" t="e">
        <f t="shared" ca="1" si="0"/>
        <v>#N/A</v>
      </c>
      <c r="L1" s="66" t="s">
        <v>19</v>
      </c>
      <c r="M1" s="69" t="s">
        <v>27</v>
      </c>
      <c r="N1" s="45" t="s">
        <v>26</v>
      </c>
      <c r="O1" s="48" t="s">
        <v>31</v>
      </c>
      <c r="P1" s="51" t="s">
        <v>50</v>
      </c>
      <c r="Q1" s="7"/>
    </row>
    <row r="2" spans="1:22" x14ac:dyDescent="0.25">
      <c r="A2" s="26" t="str">
        <f ca="1">RIGHT(CELL("filename",A1),6)</f>
        <v>s_liga</v>
      </c>
      <c r="B2" s="55"/>
      <c r="C2" s="55"/>
      <c r="D2" s="55"/>
      <c r="E2" s="55"/>
      <c r="F2" s="55"/>
      <c r="G2" s="55"/>
      <c r="H2" s="55"/>
      <c r="I2" s="55"/>
      <c r="J2" s="55"/>
      <c r="K2" s="64"/>
      <c r="L2" s="67"/>
      <c r="M2" s="70"/>
      <c r="N2" s="46"/>
      <c r="O2" s="49"/>
      <c r="P2" s="52"/>
      <c r="Q2" s="7"/>
      <c r="R2" s="28"/>
    </row>
    <row r="3" spans="1:22" x14ac:dyDescent="0.25">
      <c r="A3" s="27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56"/>
      <c r="K3" s="65"/>
      <c r="L3" s="68"/>
      <c r="M3" s="71"/>
      <c r="N3" s="47"/>
      <c r="O3" s="50"/>
      <c r="P3" s="53"/>
      <c r="Q3" s="7"/>
      <c r="R3" s="29"/>
    </row>
    <row r="4" spans="1:22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60"/>
      <c r="K4" s="80"/>
      <c r="L4" s="83">
        <f>5*(COUNTIF(B4:K6,"5/0")+COUNTIF(B4:K6,"4/1")+COUNTIF(B4:K6,"3/2")+COUNTIF(B4:K6,"5/-"))+3*COUNTIF(B4:K6,"2/3")+2*COUNTIF(B4:K6,"1/4")+COUNTIF(B4:K6,"0/5")+0.01*M4+0.0001*(N4)</f>
        <v>0</v>
      </c>
      <c r="M4" s="86">
        <f>1*COUNTIF(B4:K6,"5/0")+1*COUNTIF(B4:K6,"4/1")+1*COUNTIF(B4:K6,"3/2")+1*COUNTIF(B4:K6,"5/-")+0*COUNTIF(B4:K6,"2/3")+0*COUNTIF(B4:K6,"1/4")+0*COUNTIF(B4:K6,"0/5")</f>
        <v>0</v>
      </c>
      <c r="N4" s="72">
        <f>5*COUNTIF(B4:K6,"5/0")+4*COUNTIF(B4:K6,"4/1")+3*COUNTIF(B4:K6,"3/2")+5*COUNTIF(B4:K6,"5/-")+2*COUNTIF(B4:K6,"2/3")+1*COUNTIF(B4:K6,"1/4")+0*COUNTIF(B4:K6,"0/5")</f>
        <v>0</v>
      </c>
      <c r="O4" s="75">
        <f>0*COUNTIF(B4:K6,"5/0")+1*COUNTIF(B4:K6,"4/1")+2*COUNTIF(B4:K6,"3/2")+3*COUNTIF(B4:K6,"2/3")+4*COUNTIF(B4:K6,"1/4")+5*COUNTIF(B4:K6,"0/5")+5*COUNTIF(B4:K6,"-/5")</f>
        <v>0</v>
      </c>
      <c r="P4" s="78">
        <f>RANK(L4,L$4:L$33)</f>
        <v>1</v>
      </c>
      <c r="Q4" s="12"/>
    </row>
    <row r="5" spans="1:22" x14ac:dyDescent="0.25">
      <c r="A5" s="55"/>
      <c r="B5" s="58"/>
      <c r="C5" s="61"/>
      <c r="D5" s="61"/>
      <c r="E5" s="61"/>
      <c r="F5" s="61"/>
      <c r="G5" s="61"/>
      <c r="H5" s="61"/>
      <c r="I5" s="61"/>
      <c r="J5" s="61"/>
      <c r="K5" s="81"/>
      <c r="L5" s="84"/>
      <c r="M5" s="87"/>
      <c r="N5" s="73"/>
      <c r="O5" s="76"/>
      <c r="P5" s="79"/>
      <c r="Q5" s="5"/>
      <c r="U5" s="24"/>
      <c r="V5" s="24"/>
    </row>
    <row r="6" spans="1:22" x14ac:dyDescent="0.25">
      <c r="A6" s="56"/>
      <c r="B6" s="59"/>
      <c r="C6" s="62"/>
      <c r="D6" s="62"/>
      <c r="E6" s="62"/>
      <c r="F6" s="62"/>
      <c r="G6" s="62"/>
      <c r="H6" s="62"/>
      <c r="I6" s="62"/>
      <c r="J6" s="62"/>
      <c r="K6" s="82"/>
      <c r="L6" s="85"/>
      <c r="M6" s="88"/>
      <c r="N6" s="74"/>
      <c r="O6" s="77"/>
      <c r="P6" s="36">
        <f>IFERROR(L4/SUM(N4:O6),0)</f>
        <v>0</v>
      </c>
      <c r="Q6" s="13"/>
    </row>
    <row r="7" spans="1:22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60"/>
      <c r="K7" s="80"/>
      <c r="L7" s="83">
        <f t="shared" ref="L7" si="1">5*(COUNTIF(B7:K9,"5/0")+COUNTIF(B7:K9,"4/1")+COUNTIF(B7:K9,"3/2")+COUNTIF(B7:K9,"5/-"))+3*COUNTIF(B7:K9,"2/3")+2*COUNTIF(B7:K9,"1/4")+COUNTIF(B7:K9,"0/5")+0.01*M7+0.0001*(N7)</f>
        <v>0</v>
      </c>
      <c r="M7" s="86">
        <f>1*COUNTIF(B7:K9,"5/0")+1*COUNTIF(B7:K9,"4/1")+1*COUNTIF(B7:K9,"3/2")+1*COUNTIF(B7:K9,"5/-")+0*COUNTIF(B7:K9,"2/3")+0*COUNTIF(B7:K9,"1/4")+0*COUNTIF(B7:K9,"0/5")</f>
        <v>0</v>
      </c>
      <c r="N7" s="72">
        <f>5*COUNTIF(B7:K9,"5/0")+4*COUNTIF(B7:K9,"4/1")+3*COUNTIF(B7:K9,"3/2")+5*COUNTIF(B7:K9,"5/-")+2*COUNTIF(B7:K9,"2/3")+1*COUNTIF(B7:K9,"1/4")+0*COUNTIF(B7:K9,"0/5")</f>
        <v>0</v>
      </c>
      <c r="O7" s="75">
        <f>0*COUNTIF(B7:K9,"5/0")+1*COUNTIF(B7:K9,"4/1")+2*COUNTIF(B7:K9,"3/2")+3*COUNTIF(B7:K9,"2/3")+4*COUNTIF(B7:K9,"1/4")+5*COUNTIF(B7:K9,"0/5")+5*COUNTIF(B7:K9,"-/5")</f>
        <v>0</v>
      </c>
      <c r="P7" s="78">
        <f>RANK(L7,L$4:L$33)</f>
        <v>1</v>
      </c>
      <c r="Q7" s="13"/>
      <c r="S7" s="6"/>
    </row>
    <row r="8" spans="1:22" x14ac:dyDescent="0.25">
      <c r="A8" s="55"/>
      <c r="B8" s="61"/>
      <c r="C8" s="58"/>
      <c r="D8" s="61"/>
      <c r="E8" s="61"/>
      <c r="F8" s="61"/>
      <c r="G8" s="61"/>
      <c r="H8" s="61"/>
      <c r="I8" s="61"/>
      <c r="J8" s="61"/>
      <c r="K8" s="81"/>
      <c r="L8" s="84"/>
      <c r="M8" s="87"/>
      <c r="N8" s="73"/>
      <c r="O8" s="76"/>
      <c r="P8" s="79"/>
      <c r="Q8" s="3"/>
      <c r="S8" s="6"/>
      <c r="U8" s="24"/>
      <c r="V8" s="24"/>
    </row>
    <row r="9" spans="1:22" x14ac:dyDescent="0.25">
      <c r="A9" s="56"/>
      <c r="B9" s="62"/>
      <c r="C9" s="59"/>
      <c r="D9" s="62"/>
      <c r="E9" s="62"/>
      <c r="F9" s="62"/>
      <c r="G9" s="62"/>
      <c r="H9" s="62"/>
      <c r="I9" s="62"/>
      <c r="J9" s="62"/>
      <c r="K9" s="82"/>
      <c r="L9" s="85"/>
      <c r="M9" s="88"/>
      <c r="N9" s="74"/>
      <c r="O9" s="77"/>
      <c r="P9" s="36">
        <f>IFERROR(L7/SUM(N7:O9),0)</f>
        <v>0</v>
      </c>
      <c r="Q9" s="13"/>
      <c r="S9" s="11"/>
    </row>
    <row r="10" spans="1:22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60"/>
      <c r="K10" s="80"/>
      <c r="L10" s="83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86">
        <f>1*COUNTIF(B10:K12,"5/0")+1*COUNTIF(B10:K12,"4/1")+1*COUNTIF(B10:K12,"3/2")+1*COUNTIF(B10:K12,"5/-")+0*COUNTIF(B10:K12,"2/3")+0*COUNTIF(B10:K12,"1/4")+0*COUNTIF(B10:K12,"0/5")</f>
        <v>0</v>
      </c>
      <c r="N10" s="72">
        <f>5*COUNTIF(B10:K12,"5/0")+4*COUNTIF(B10:K12,"4/1")+3*COUNTIF(B10:K12,"3/2")+5*COUNTIF(B10:K12,"5/-")+2*COUNTIF(B10:K12,"2/3")+1*COUNTIF(B10:K12,"1/4")+0*COUNTIF(B10:K12,"0/5")</f>
        <v>0</v>
      </c>
      <c r="O10" s="75">
        <f>0*COUNTIF(B10:K12,"5/0")+1*COUNTIF(B10:K12,"4/1")+2*COUNTIF(B10:K12,"3/2")+3*COUNTIF(B10:K12,"2/3")+4*COUNTIF(B10:K12,"1/4")+5*COUNTIF(B10:K12,"0/5")+5*COUNTIF(B10:K12,"-/5")</f>
        <v>0</v>
      </c>
      <c r="P10" s="78">
        <f>RANK(L10,L$4:L$33)</f>
        <v>1</v>
      </c>
      <c r="Q10" s="13"/>
    </row>
    <row r="11" spans="1:22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61"/>
      <c r="K11" s="81"/>
      <c r="L11" s="84"/>
      <c r="M11" s="87"/>
      <c r="N11" s="73"/>
      <c r="O11" s="76"/>
      <c r="P11" s="79"/>
      <c r="Q11" s="2"/>
      <c r="S11" s="9"/>
      <c r="T11" s="1"/>
    </row>
    <row r="12" spans="1:22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62"/>
      <c r="K12" s="82"/>
      <c r="L12" s="85"/>
      <c r="M12" s="88"/>
      <c r="N12" s="74"/>
      <c r="O12" s="77"/>
      <c r="P12" s="36">
        <f>IFERROR(L10/SUM(N10:O12),0)</f>
        <v>0</v>
      </c>
      <c r="Q12" s="13"/>
    </row>
    <row r="13" spans="1:22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60"/>
      <c r="K13" s="80"/>
      <c r="L13" s="83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86">
        <f>1*COUNTIF(B13:K15,"5/0")+1*COUNTIF(B13:K15,"4/1")+1*COUNTIF(B13:K15,"3/2")+1*COUNTIF(B13:K15,"5/-")+0*COUNTIF(B13:K15,"2/3")+0*COUNTIF(B13:K15,"1/4")+0*COUNTIF(B13:K15,"0/5")</f>
        <v>0</v>
      </c>
      <c r="N13" s="72">
        <f>5*COUNTIF(B13:K15,"5/0")+4*COUNTIF(B13:K15,"4/1")+3*COUNTIF(B13:K15,"3/2")+5*COUNTIF(B13:K15,"5/-")+2*COUNTIF(B13:K15,"2/3")+1*COUNTIF(B13:K15,"1/4")+0*COUNTIF(B13:K15,"0/5")</f>
        <v>0</v>
      </c>
      <c r="O13" s="75">
        <f>0*COUNTIF(B13:K15,"5/0")+1*COUNTIF(B13:K15,"4/1")+2*COUNTIF(B13:K15,"3/2")+3*COUNTIF(B13:K15,"2/3")+4*COUNTIF(B13:K15,"1/4")+5*COUNTIF(B13:K15,"0/5")+5*COUNTIF(B13:K15,"-/5")</f>
        <v>0</v>
      </c>
      <c r="P13" s="78">
        <f>RANK(L13,L$4:L$33)</f>
        <v>1</v>
      </c>
      <c r="Q13" s="13"/>
    </row>
    <row r="14" spans="1:22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61"/>
      <c r="K14" s="81"/>
      <c r="L14" s="84"/>
      <c r="M14" s="87"/>
      <c r="N14" s="73"/>
      <c r="O14" s="76"/>
      <c r="P14" s="79"/>
      <c r="Q14" s="5"/>
      <c r="S14" s="9"/>
      <c r="U14" s="24"/>
      <c r="V14" s="24"/>
    </row>
    <row r="15" spans="1:22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62"/>
      <c r="K15" s="82"/>
      <c r="L15" s="85"/>
      <c r="M15" s="88"/>
      <c r="N15" s="74"/>
      <c r="O15" s="77"/>
      <c r="P15" s="36">
        <f>IFERROR(L13/SUM(N13:O15),0)</f>
        <v>0</v>
      </c>
      <c r="Q15" s="13"/>
    </row>
    <row r="16" spans="1:22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60"/>
      <c r="K16" s="80"/>
      <c r="L16" s="83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86">
        <f>1*COUNTIF(B16:K18,"5/0")+1*COUNTIF(B16:K18,"4/1")+1*COUNTIF(B16:K18,"3/2")+1*COUNTIF(B16:K18,"5/-")+0*COUNTIF(B16:K18,"2/3")+0*COUNTIF(B16:K18,"1/4")+0*COUNTIF(B16:K18,"0/5")</f>
        <v>0</v>
      </c>
      <c r="N16" s="72">
        <f>5*COUNTIF(B16:K18,"5/0")+4*COUNTIF(B16:K18,"4/1")+3*COUNTIF(B16:K18,"3/2")+5*COUNTIF(B16:K18,"5/-")+2*COUNTIF(B16:K18,"2/3")+1*COUNTIF(B16:K18,"1/4")+0*COUNTIF(B16:K18,"0/5")</f>
        <v>0</v>
      </c>
      <c r="O16" s="75">
        <f>0*COUNTIF(B16:K18,"5/0")+1*COUNTIF(B16:K18,"4/1")+2*COUNTIF(B16:K18,"3/2")+3*COUNTIF(B16:K18,"2/3")+4*COUNTIF(B16:K18,"1/4")+5*COUNTIF(B16:K18,"0/5")+5*COUNTIF(B16:K18,"-/5")</f>
        <v>0</v>
      </c>
      <c r="P16" s="78">
        <f>RANK(L16,L$4:L$33)</f>
        <v>1</v>
      </c>
      <c r="Q16" s="13"/>
    </row>
    <row r="17" spans="1:21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61"/>
      <c r="K17" s="81"/>
      <c r="L17" s="84"/>
      <c r="M17" s="87"/>
      <c r="N17" s="73"/>
      <c r="O17" s="76"/>
      <c r="P17" s="79"/>
      <c r="Q17" s="5"/>
    </row>
    <row r="18" spans="1:21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62"/>
      <c r="K18" s="82"/>
      <c r="L18" s="85"/>
      <c r="M18" s="88"/>
      <c r="N18" s="74"/>
      <c r="O18" s="77"/>
      <c r="P18" s="36">
        <f>IFERROR(L16/SUM(N16:O18),0)</f>
        <v>0</v>
      </c>
      <c r="Q18" s="13"/>
    </row>
    <row r="19" spans="1:21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60"/>
      <c r="K19" s="80"/>
      <c r="L19" s="83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86">
        <f>1*COUNTIF(B19:K21,"5/0")+1*COUNTIF(B19:K21,"4/1")+1*COUNTIF(B19:K21,"3/2")+1*COUNTIF(B19:K21,"5/-")+0*COUNTIF(B19:K21,"2/3")+0*COUNTIF(B19:K21,"1/4")+0*COUNTIF(B19:K21,"0/5")</f>
        <v>0</v>
      </c>
      <c r="N19" s="72">
        <f>5*COUNTIF(B19:K21,"5/0")+4*COUNTIF(B19:K21,"4/1")+3*COUNTIF(B19:K21,"3/2")+5*COUNTIF(B19:K21,"5/-")+2*COUNTIF(B19:K21,"2/3")+1*COUNTIF(B19:K21,"1/4")+0*COUNTIF(B19:K21,"0/5")</f>
        <v>0</v>
      </c>
      <c r="O19" s="75">
        <f>0*COUNTIF(B19:K21,"5/0")+1*COUNTIF(B19:K21,"4/1")+2*COUNTIF(B19:K21,"3/2")+3*COUNTIF(B19:K21,"2/3")+4*COUNTIF(B19:K21,"1/4")+5*COUNTIF(B19:K21,"0/5")+5*COUNTIF(B19:K21,"-/5")</f>
        <v>0</v>
      </c>
      <c r="P19" s="78">
        <f>RANK(L19,L$4:L$33)</f>
        <v>1</v>
      </c>
      <c r="Q19" s="13"/>
      <c r="S19" s="6"/>
    </row>
    <row r="20" spans="1:21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61"/>
      <c r="K20" s="81"/>
      <c r="L20" s="84"/>
      <c r="M20" s="87"/>
      <c r="N20" s="73"/>
      <c r="O20" s="76"/>
      <c r="P20" s="79"/>
      <c r="Q20" s="2"/>
      <c r="S20" s="6"/>
    </row>
    <row r="21" spans="1:21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62"/>
      <c r="K21" s="82"/>
      <c r="L21" s="85"/>
      <c r="M21" s="88"/>
      <c r="N21" s="74"/>
      <c r="O21" s="77"/>
      <c r="P21" s="36">
        <f>IFERROR(L19/SUM(N19:O21),0)</f>
        <v>0</v>
      </c>
      <c r="Q21" s="13"/>
    </row>
    <row r="22" spans="1:2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60"/>
      <c r="K22" s="80"/>
      <c r="L22" s="83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86">
        <f>1*COUNTIF(B22:K24,"5/0")+1*COUNTIF(B22:K24,"4/1")+1*COUNTIF(B22:K24,"3/2")+1*COUNTIF(B22:K24,"5/-")+0*COUNTIF(B22:K24,"2/3")+0*COUNTIF(B22:K24,"1/4")+0*COUNTIF(B22:K24,"0/5")</f>
        <v>0</v>
      </c>
      <c r="N22" s="72">
        <f>5*COUNTIF(B22:K24,"5/0")+4*COUNTIF(B22:K24,"4/1")+3*COUNTIF(B22:K24,"3/2")+5*COUNTIF(B22:K24,"5/-")+2*COUNTIF(B22:K24,"2/3")+1*COUNTIF(B22:K24,"1/4")+0*COUNTIF(B22:K24,"0/5")</f>
        <v>0</v>
      </c>
      <c r="O22" s="75">
        <f>0*COUNTIF(B22:K24,"5/0")+1*COUNTIF(B22:K24,"4/1")+2*COUNTIF(B22:K24,"3/2")+3*COUNTIF(B22:K24,"2/3")+4*COUNTIF(B22:K24,"1/4")+5*COUNTIF(B22:K24,"0/5")+5*COUNTIF(B22:K24,"-/5")</f>
        <v>0</v>
      </c>
      <c r="P22" s="78">
        <f>RANK(L22,L$4:L$33)</f>
        <v>1</v>
      </c>
      <c r="Q22" s="13"/>
    </row>
    <row r="23" spans="1:2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61"/>
      <c r="K23" s="81"/>
      <c r="L23" s="84"/>
      <c r="M23" s="87"/>
      <c r="N23" s="73"/>
      <c r="O23" s="76"/>
      <c r="P23" s="79"/>
      <c r="Q23" s="2"/>
      <c r="S23" s="10"/>
      <c r="U23" s="4"/>
    </row>
    <row r="24" spans="1:2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62"/>
      <c r="K24" s="82"/>
      <c r="L24" s="85"/>
      <c r="M24" s="88"/>
      <c r="N24" s="74"/>
      <c r="O24" s="77"/>
      <c r="P24" s="36">
        <f>IFERROR(L22/SUM(N22:O24),0)</f>
        <v>0</v>
      </c>
      <c r="Q24" s="13"/>
    </row>
    <row r="25" spans="1:2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60"/>
      <c r="K25" s="80"/>
      <c r="L25" s="83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86">
        <f>1*COUNTIF(B25:K27,"5/0")+1*COUNTIF(B25:K27,"4/1")+1*COUNTIF(B25:K27,"3/2")+1*COUNTIF(B25:K27,"5/-")+0*COUNTIF(B25:K27,"2/3")+0*COUNTIF(B25:K27,"1/4")+0*COUNTIF(B25:K27,"0/5")</f>
        <v>0</v>
      </c>
      <c r="N25" s="72">
        <f>5*COUNTIF(B25:K27,"5/0")+4*COUNTIF(B25:K27,"4/1")+3*COUNTIF(B25:K27,"3/2")+5*COUNTIF(B25:K27,"5/-")+2*COUNTIF(B25:K27,"2/3")+1*COUNTIF(B25:K27,"1/4")+0*COUNTIF(B25:K27,"0/5")</f>
        <v>0</v>
      </c>
      <c r="O25" s="75">
        <f>0*COUNTIF(B25:K27,"5/0")+1*COUNTIF(B25:K27,"4/1")+2*COUNTIF(B25:K27,"3/2")+3*COUNTIF(B25:K27,"2/3")+4*COUNTIF(B25:K27,"1/4")+5*COUNTIF(B25:K27,"0/5")+5*COUNTIF(B25:K27,"-/5")</f>
        <v>0</v>
      </c>
      <c r="P25" s="78">
        <f>RANK(L25,L$4:L$33)</f>
        <v>1</v>
      </c>
      <c r="Q25" s="13"/>
    </row>
    <row r="26" spans="1:2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61"/>
      <c r="K26" s="81"/>
      <c r="L26" s="84"/>
      <c r="M26" s="87"/>
      <c r="N26" s="73"/>
      <c r="O26" s="76"/>
      <c r="P26" s="79"/>
      <c r="Q26" s="3"/>
    </row>
    <row r="27" spans="1:2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62"/>
      <c r="K27" s="82"/>
      <c r="L27" s="85"/>
      <c r="M27" s="88"/>
      <c r="N27" s="74"/>
      <c r="O27" s="77"/>
      <c r="P27" s="36">
        <f>IFERROR(L25/SUM(N25:O27),0)</f>
        <v>0</v>
      </c>
      <c r="Q27" s="13"/>
    </row>
    <row r="28" spans="1:2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/>
      <c r="L28" s="83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86">
        <f>1*COUNTIF(B28:K30,"5/0")+1*COUNTIF(B28:K30,"4/1")+1*COUNTIF(B28:K30,"3/2")+1*COUNTIF(B28:K30,"5/-")+0*COUNTIF(B28:K30,"2/3")+0*COUNTIF(B28:K30,"1/4")+0*COUNTIF(B28:K30,"0/5")</f>
        <v>0</v>
      </c>
      <c r="N28" s="72">
        <f>5*COUNTIF(B28:K30,"5/0")+4*COUNTIF(B28:K30,"4/1")+3*COUNTIF(B28:K30,"3/2")+5*COUNTIF(B28:K30,"5/-")+2*COUNTIF(B28:K30,"2/3")+1*COUNTIF(B28:K30,"1/4")+0*COUNTIF(B28:K30,"0/5")</f>
        <v>0</v>
      </c>
      <c r="O28" s="75">
        <f>0*COUNTIF(B28:K30,"5/0")+1*COUNTIF(B28:K30,"4/1")+2*COUNTIF(B28:K30,"3/2")+3*COUNTIF(B28:K30,"2/3")+4*COUNTIF(B28:K30,"1/4")+5*COUNTIF(B28:K30,"0/5")+5*COUNTIF(B28:K30,"-/5")</f>
        <v>0</v>
      </c>
      <c r="P28" s="78">
        <f>RANK(L28,L$4:L$33)</f>
        <v>1</v>
      </c>
      <c r="Q28" s="13"/>
    </row>
    <row r="29" spans="1:2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73"/>
      <c r="O29" s="76"/>
      <c r="P29" s="79"/>
      <c r="Q29" s="3"/>
    </row>
    <row r="30" spans="1:2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74"/>
      <c r="O30" s="77"/>
      <c r="P30" s="36">
        <f>IFERROR(L28/SUM(N28:O30),0)</f>
        <v>0</v>
      </c>
      <c r="Q30" s="13"/>
    </row>
    <row r="31" spans="1:21" ht="15" hidden="1" customHeight="1" x14ac:dyDescent="0.25">
      <c r="A31" s="54" t="e">
        <f ca="1">K1</f>
        <v>#N/A</v>
      </c>
      <c r="B31" s="60"/>
      <c r="C31" s="60"/>
      <c r="D31" s="60"/>
      <c r="E31" s="60"/>
      <c r="F31" s="60"/>
      <c r="G31" s="60"/>
      <c r="H31" s="60"/>
      <c r="I31" s="60"/>
      <c r="J31" s="60"/>
      <c r="K31" s="57"/>
      <c r="L31" s="83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6">
        <f>1*COUNTIF(B31:K33,"5/0")+1*COUNTIF(B31:K33,"4/1")+1*COUNTIF(B31:K33,"3/2")+1*COUNTIF(B31:K33,"5/-")+0*COUNTIF(B31:K33,"2/3")+0*COUNTIF(B31:K33,"1/4")+0*COUNTIF(B31:K33,"0/5")</f>
        <v>0</v>
      </c>
      <c r="N31" s="72">
        <f>5*COUNTIF(B31:K33,"5/0")+4*COUNTIF(B31:K33,"4/1")+3*COUNTIF(B31:K33,"3/2")+5*COUNTIF(B31:K33,"5/-")+2*COUNTIF(B31:K33,"2/3")+1*COUNTIF(B31:K33,"1/4")+0*COUNTIF(B31:K33,"0/5")</f>
        <v>0</v>
      </c>
      <c r="O31" s="75">
        <f>0*COUNTIF(B31:K33,"5/0")+1*COUNTIF(B31:K33,"4/1")+2*COUNTIF(B31:K33,"3/2")+3*COUNTIF(B31:K33,"2/3")+4*COUNTIF(B31:K33,"1/4")+5*COUNTIF(B31:K33,"0/5")+5*COUNTIF(B31:K33,"-/5")</f>
        <v>0</v>
      </c>
      <c r="P31" s="78">
        <f>RANK(L31,L$4:L$33)</f>
        <v>1</v>
      </c>
      <c r="Q31" s="13"/>
    </row>
    <row r="32" spans="1:21" ht="15" hidden="1" customHeight="1" x14ac:dyDescent="0.25">
      <c r="A32" s="55"/>
      <c r="B32" s="61"/>
      <c r="C32" s="61"/>
      <c r="D32" s="61"/>
      <c r="E32" s="61"/>
      <c r="F32" s="61"/>
      <c r="G32" s="61"/>
      <c r="H32" s="61"/>
      <c r="I32" s="61"/>
      <c r="J32" s="61"/>
      <c r="K32" s="58"/>
      <c r="L32" s="84"/>
      <c r="M32" s="87"/>
      <c r="N32" s="73"/>
      <c r="O32" s="76"/>
      <c r="P32" s="79"/>
      <c r="Q32" s="3"/>
    </row>
    <row r="33" spans="1:17" ht="15" hidden="1" customHeight="1" x14ac:dyDescent="0.25">
      <c r="A33" s="56"/>
      <c r="B33" s="62"/>
      <c r="C33" s="62"/>
      <c r="D33" s="62"/>
      <c r="E33" s="62"/>
      <c r="F33" s="62"/>
      <c r="G33" s="62"/>
      <c r="H33" s="62"/>
      <c r="I33" s="62"/>
      <c r="J33" s="62"/>
      <c r="K33" s="59"/>
      <c r="L33" s="85"/>
      <c r="M33" s="88"/>
      <c r="N33" s="74"/>
      <c r="O33" s="77"/>
      <c r="P33" s="36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3" priority="16" stopIfTrue="1">
      <formula>OFFSET($A$2,(COLUMN()-1)*3-1,(ROW()+2)/3-1,1,1)&lt;&gt;CONCATENATE(RIGHT(B4,1),MID(B4,2,1),LEFT(B4,1))</formula>
    </cfRule>
    <cfRule type="cellIs" dxfId="2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B4" sqref="B4:B6"/>
    </sheetView>
  </sheetViews>
  <sheetFormatPr defaultRowHeight="15" x14ac:dyDescent="0.25"/>
  <cols>
    <col min="1" max="5" width="12.28515625" customWidth="1"/>
    <col min="6" max="8" width="12.28515625" hidden="1" customWidth="1"/>
    <col min="9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e">
        <f t="shared" ref="B1:J1" ca="1" si="0">VLOOKUP(CONCATENATE(LEFT($A$2,3),COLUMN()-1),nevezettek,3,FALSE)</f>
        <v>#N/A</v>
      </c>
      <c r="C1" s="54" t="e">
        <f t="shared" ca="1" si="0"/>
        <v>#N/A</v>
      </c>
      <c r="D1" s="54" t="e">
        <f t="shared" ca="1" si="0"/>
        <v>#N/A</v>
      </c>
      <c r="E1" s="54" t="e">
        <f t="shared" ca="1" si="0"/>
        <v>#N/A</v>
      </c>
      <c r="F1" s="54" t="e">
        <f t="shared" ca="1" si="0"/>
        <v>#N/A</v>
      </c>
      <c r="G1" s="54" t="e">
        <f t="shared" ca="1" si="0"/>
        <v>#N/A</v>
      </c>
      <c r="H1" s="54" t="e">
        <f t="shared" ca="1" si="0"/>
        <v>#N/A</v>
      </c>
      <c r="I1" s="54" t="e">
        <f t="shared" ca="1" si="0"/>
        <v>#N/A</v>
      </c>
      <c r="J1" s="54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6</v>
      </c>
      <c r="P1" s="7"/>
    </row>
    <row r="2" spans="1:21" x14ac:dyDescent="0.25">
      <c r="A2" s="26" t="str">
        <f ca="1">RIGHT(CELL("filename",A1),8)</f>
        <v>Női liga</v>
      </c>
      <c r="B2" s="55"/>
      <c r="C2" s="55"/>
      <c r="D2" s="55"/>
      <c r="E2" s="55"/>
      <c r="F2" s="55"/>
      <c r="G2" s="55"/>
      <c r="H2" s="55"/>
      <c r="I2" s="55"/>
      <c r="J2" s="55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0</v>
      </c>
      <c r="B3" s="56"/>
      <c r="C3" s="56"/>
      <c r="D3" s="56"/>
      <c r="E3" s="56"/>
      <c r="F3" s="56"/>
      <c r="G3" s="56"/>
      <c r="H3" s="56"/>
      <c r="I3" s="56"/>
      <c r="J3" s="56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e">
        <f ca="1">B1</f>
        <v>#N/A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5*(COUNTIF(B4:J6,"5/0")+COUNTIF(B4:J6,"4/1")+COUNTIF(B4:J6,"3/2")+COUNTIF(B4:J6,"5/-"))+3*COUNTIF(B4:J6,"2/3")+2*COUNTIF(B4:J6,"1/4")+COUNTIF(B4:J6,"0/5")+0.01*L4+0.0001*(M4-N4)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89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90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91"/>
      <c r="P6" s="13"/>
    </row>
    <row r="7" spans="1:21" x14ac:dyDescent="0.25">
      <c r="A7" s="54" t="e">
        <f ca="1">C1</f>
        <v>#N/A</v>
      </c>
      <c r="B7" s="60"/>
      <c r="C7" s="57"/>
      <c r="D7" s="60"/>
      <c r="E7" s="60"/>
      <c r="F7" s="60"/>
      <c r="G7" s="60"/>
      <c r="H7" s="60"/>
      <c r="I7" s="60"/>
      <c r="J7" s="80"/>
      <c r="K7" s="83">
        <f>5*(COUNTIF(B7:J9,"5/0")+COUNTIF(B7:J9,"4/1")+COUNTIF(B7:J9,"3/2")+COUNTIF(B7:J9,"5/-"))+3*COUNTIF(B7:J9,"2/3")+2*COUNTIF(B7:J9,"1/4")+COUNTIF(B7:J9,"0/5")+0.01*L7+0.0001*(M7-N7)</f>
        <v>0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0</v>
      </c>
      <c r="O7" s="89">
        <f>RANK(K7,K$4:K$30)</f>
        <v>1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90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91"/>
      <c r="P9" s="13"/>
      <c r="R9" s="11"/>
    </row>
    <row r="10" spans="1:21" x14ac:dyDescent="0.25">
      <c r="A10" s="54" t="e">
        <f ca="1">D1</f>
        <v>#N/A</v>
      </c>
      <c r="B10" s="60"/>
      <c r="C10" s="60"/>
      <c r="D10" s="57"/>
      <c r="E10" s="60"/>
      <c r="F10" s="60"/>
      <c r="G10" s="60"/>
      <c r="H10" s="60"/>
      <c r="I10" s="60"/>
      <c r="J10" s="80"/>
      <c r="K10" s="83">
        <f>5*(COUNTIF(B10:J12,"5/0")+COUNTIF(B10:J12,"4/1")+COUNTIF(B10:J12,"3/2")+COUNTIF(B10:J12,"5/-"))+3*COUNTIF(B10:J12,"2/3")+2*COUNTIF(B10:J12,"1/4")+COUNTIF(B10:J12,"0/5")+0.01*L10+0.0001*(M10-N10)</f>
        <v>0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0</v>
      </c>
      <c r="O10" s="89">
        <f>RANK(K10,K$4:K$30)</f>
        <v>1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90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91"/>
      <c r="P12" s="13"/>
    </row>
    <row r="13" spans="1:21" x14ac:dyDescent="0.25">
      <c r="A13" s="54" t="e">
        <f ca="1">E1</f>
        <v>#N/A</v>
      </c>
      <c r="B13" s="60"/>
      <c r="C13" s="60"/>
      <c r="D13" s="60"/>
      <c r="E13" s="57"/>
      <c r="F13" s="60"/>
      <c r="G13" s="60"/>
      <c r="H13" s="60"/>
      <c r="I13" s="60"/>
      <c r="J13" s="80"/>
      <c r="K13" s="83">
        <f>5*(COUNTIF(B13:J15,"5/0")+COUNTIF(B13:J15,"4/1")+COUNTIF(B13:J15,"3/2")+COUNTIF(B13:J15,"5/-"))+3*COUNTIF(B13:J15,"2/3")+2*COUNTIF(B13:J15,"1/4")+COUNTIF(B13:J15,"0/5")+0.01*L13+0.0001*(M13-N13)</f>
        <v>0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0</v>
      </c>
      <c r="O13" s="89">
        <f>RANK(K13,K$4:K$30)</f>
        <v>1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90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91"/>
      <c r="P15" s="13"/>
    </row>
    <row r="16" spans="1:21" hidden="1" x14ac:dyDescent="0.25">
      <c r="A16" s="54" t="e">
        <f ca="1">F1</f>
        <v>#N/A</v>
      </c>
      <c r="B16" s="60"/>
      <c r="C16" s="60"/>
      <c r="D16" s="60"/>
      <c r="E16" s="60"/>
      <c r="F16" s="57"/>
      <c r="G16" s="60"/>
      <c r="H16" s="60"/>
      <c r="I16" s="60"/>
      <c r="J16" s="80"/>
      <c r="K16" s="83">
        <f>5*(COUNTIF(B16:J18,"5/0")+COUNTIF(B16:J18,"4/1")+COUNTIF(B16:J18,"3/2")+COUNTIF(B16:J18,"5/-"))+3*COUNTIF(B16:J18,"2/3")+2*COUNTIF(B16:J18,"1/4")+COUNTIF(B16:J18,"0/5")+0.01*L16+0.0001*(M16-N16)</f>
        <v>0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0</v>
      </c>
      <c r="N16" s="75">
        <f>0*COUNTIF(B16:J18,"5/0")+1*COUNTIF(B16:J18,"4/1")+2*COUNTIF(B16:J18,"3/2")+3*COUNTIF(B16:J18,"2/3")+4*COUNTIF(B16:J18,"1/4")+5*COUNTIF(B16:J18,"0/5")+5*COUNTIF(B16:J18,"-/5")</f>
        <v>0</v>
      </c>
      <c r="O16" s="89">
        <f>RANK(K16,K$4:K$30)</f>
        <v>1</v>
      </c>
      <c r="P16" s="13"/>
    </row>
    <row r="17" spans="1:20" hidden="1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90"/>
      <c r="P17" s="5"/>
    </row>
    <row r="18" spans="1:20" hidden="1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91"/>
      <c r="P18" s="13"/>
    </row>
    <row r="19" spans="1:20" hidden="1" x14ac:dyDescent="0.25">
      <c r="A19" s="54" t="e">
        <f ca="1">G1</f>
        <v>#N/A</v>
      </c>
      <c r="B19" s="60"/>
      <c r="C19" s="60"/>
      <c r="D19" s="60"/>
      <c r="E19" s="60"/>
      <c r="F19" s="60"/>
      <c r="G19" s="57"/>
      <c r="H19" s="60"/>
      <c r="I19" s="60"/>
      <c r="J19" s="80"/>
      <c r="K19" s="83">
        <f>5*(COUNTIF(B19:J21,"5/0")+COUNTIF(B19:J21,"4/1")+COUNTIF(B19:J21,"3/2")+COUNTIF(B19:J21,"5/-"))+3*COUNTIF(B19:J21,"2/3")+2*COUNTIF(B19:J21,"1/4")+COUNTIF(B19:J21,"0/5")+0.01*L19+0.0001*(M19-N19)</f>
        <v>0</v>
      </c>
      <c r="L19" s="86">
        <f>1*COUNTIF(B19:J21,"5/0")+1*COUNTIF(B19:J21,"4/1")+1*COUNTIF(B19:J21,"3/2")+1*COUNTIF(B19:J21,"5/-")+0*COUNTIF(B19:J21,"2/3")+0*COUNTIF(B19:J21,"1/4")+0*COUNTIF(B19:J21,"0/5")</f>
        <v>0</v>
      </c>
      <c r="M19" s="72">
        <f>5*COUNTIF(B19:J21,"5/0")+4*COUNTIF(B19:J21,"4/1")+3*COUNTIF(B19:J21,"3/2")+5*COUNTIF(B19:J21,"5/-")+2*COUNTIF(B19:J21,"2/3")+1*COUNTIF(B19:J21,"1/4")+0*COUNTIF(B19:J21,"0/5")</f>
        <v>0</v>
      </c>
      <c r="N19" s="75">
        <f>0*COUNTIF(B19:J21,"5/0")+1*COUNTIF(B19:J21,"4/1")+2*COUNTIF(B19:J21,"3/2")+3*COUNTIF(B19:J21,"2/3")+4*COUNTIF(B19:J21,"1/4")+5*COUNTIF(B19:J21,"0/5")+5*COUNTIF(B19:J21,"-/5")</f>
        <v>0</v>
      </c>
      <c r="O19" s="89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90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91"/>
      <c r="P21" s="13"/>
    </row>
    <row r="22" spans="1:20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>5*(COUNTIF(B22:J24,"5/0")+COUNTIF(B22:J24,"4/1")+COUNTIF(B22:J24,"3/2")+COUNTIF(B22:J24,"5/-"))+3*COUNTIF(B22:J24,"2/3")+2*COUNTIF(B22:J24,"1/4")+COUNTIF(B22:J24,"0/5")+0.01*L22+0.0001*(M22-N22)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89">
        <f>RANK(K22,K$4:K$30)</f>
        <v>1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90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91"/>
      <c r="P24" s="13"/>
    </row>
    <row r="25" spans="1:20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>5*(COUNTIF(B25:J27,"5/0")+COUNTIF(B25:J27,"4/1")+COUNTIF(B25:J27,"3/2")+COUNTIF(B25:J27,"5/-"))+3*COUNTIF(B25:J27,"2/3")+2*COUNTIF(B25:J27,"1/4")+COUNTIF(B25:J27,"0/5")+0.01*L25+0.0001*(M25-N25)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89">
        <f>RANK(K25,K$4:K$30)</f>
        <v>1</v>
      </c>
      <c r="P25" s="13"/>
    </row>
    <row r="26" spans="1:20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90"/>
      <c r="P26" s="3"/>
    </row>
    <row r="27" spans="1:20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91"/>
      <c r="P27" s="13"/>
    </row>
    <row r="28" spans="1:20" ht="15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>5*(COUNTIF(B28:J30,"5/0")+COUNTIF(B28:J30,"4/1")+COUNTIF(B28:J30,"3/2")+COUNTIF(B28:J30,"5/-"))+3*COUNTIF(B28:J30,"2/3")+2*COUNTIF(B28:J30,"1/4")+COUNTIF(B28:J30,"0/5")+0.01*L28+0.0001*(M28-N28)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89">
        <f>RANK(K28,K$4:K$30)</f>
        <v>1</v>
      </c>
      <c r="P28" s="13"/>
    </row>
    <row r="29" spans="1:20" ht="15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90"/>
      <c r="P29" s="3"/>
    </row>
    <row r="30" spans="1:20" ht="15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91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H38"/>
  <sheetViews>
    <sheetView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22.5703125" defaultRowHeight="15" x14ac:dyDescent="0.25"/>
  <cols>
    <col min="1" max="1" width="12.42578125" style="19" bestFit="1" customWidth="1"/>
    <col min="2" max="2" width="10.7109375" style="19" bestFit="1" customWidth="1"/>
    <col min="3" max="3" width="19.42578125" style="20" bestFit="1" customWidth="1"/>
    <col min="4" max="4" width="12.42578125" style="23" customWidth="1"/>
    <col min="5" max="7" width="4.7109375" style="19" hidden="1" customWidth="1"/>
    <col min="8" max="8" width="4.7109375" style="20" hidden="1" customWidth="1"/>
    <col min="9" max="9" width="22.5703125" style="20" customWidth="1"/>
    <col min="10" max="16384" width="22.5703125" style="20"/>
  </cols>
  <sheetData>
    <row r="1" spans="1:8" ht="18.75" customHeight="1" x14ac:dyDescent="0.25">
      <c r="A1" s="18" t="s">
        <v>11</v>
      </c>
      <c r="B1" s="18" t="s">
        <v>20</v>
      </c>
      <c r="C1" s="18" t="s">
        <v>24</v>
      </c>
      <c r="D1" s="18" t="s">
        <v>43</v>
      </c>
      <c r="E1" s="19" t="s">
        <v>47</v>
      </c>
      <c r="F1" s="19" t="s">
        <v>48</v>
      </c>
      <c r="G1" s="19" t="s">
        <v>49</v>
      </c>
      <c r="H1" s="20" t="s">
        <v>53</v>
      </c>
    </row>
    <row r="2" spans="1:8" ht="18.75" customHeight="1" x14ac:dyDescent="0.25">
      <c r="A2" s="21" t="str">
        <f t="shared" ref="A2:A38" si="0">F2</f>
        <v>A1</v>
      </c>
      <c r="B2" s="21">
        <f t="shared" ref="B2:B38" si="1">ROW()-1</f>
        <v>1</v>
      </c>
      <c r="C2" s="34" t="s">
        <v>56</v>
      </c>
      <c r="D2" s="22" t="s">
        <v>12</v>
      </c>
      <c r="E2" s="19">
        <f t="shared" ref="E2:E38" si="2">IF(D2=D1,E1+1,1)</f>
        <v>1</v>
      </c>
      <c r="F2" s="19" t="str">
        <f t="shared" ref="F2:F38" si="3">CONCATENATE(D2,E2)</f>
        <v>A1</v>
      </c>
      <c r="G2" s="19">
        <f t="shared" ref="G2:G7" ca="1" si="4">VLOOKUP(C2,INDIRECT("'"&amp;D2&amp;" liga'!$A$1:$P$33"),16,FALSE)</f>
        <v>3</v>
      </c>
    </row>
    <row r="3" spans="1:8" ht="18.75" customHeight="1" x14ac:dyDescent="0.25">
      <c r="A3" s="21" t="str">
        <f t="shared" si="0"/>
        <v>A2</v>
      </c>
      <c r="B3" s="21">
        <f t="shared" si="1"/>
        <v>2</v>
      </c>
      <c r="C3" s="34" t="s">
        <v>68</v>
      </c>
      <c r="D3" s="22" t="s">
        <v>12</v>
      </c>
      <c r="E3" s="19">
        <f t="shared" si="2"/>
        <v>2</v>
      </c>
      <c r="F3" s="19" t="str">
        <f t="shared" si="3"/>
        <v>A2</v>
      </c>
      <c r="G3" s="19">
        <f t="shared" ca="1" si="4"/>
        <v>2</v>
      </c>
    </row>
    <row r="4" spans="1:8" ht="18.75" customHeight="1" x14ac:dyDescent="0.25">
      <c r="A4" s="21" t="str">
        <f t="shared" si="0"/>
        <v>A3</v>
      </c>
      <c r="B4" s="21">
        <f t="shared" si="1"/>
        <v>3</v>
      </c>
      <c r="C4" s="34" t="s">
        <v>10</v>
      </c>
      <c r="D4" s="22" t="s">
        <v>12</v>
      </c>
      <c r="E4" s="19">
        <f t="shared" si="2"/>
        <v>3</v>
      </c>
      <c r="F4" s="19" t="str">
        <f t="shared" si="3"/>
        <v>A3</v>
      </c>
      <c r="G4" s="19">
        <f t="shared" ca="1" si="4"/>
        <v>3</v>
      </c>
    </row>
    <row r="5" spans="1:8" ht="18.75" customHeight="1" x14ac:dyDescent="0.25">
      <c r="A5" s="21" t="str">
        <f t="shared" si="0"/>
        <v>A4</v>
      </c>
      <c r="B5" s="21">
        <f t="shared" si="1"/>
        <v>4</v>
      </c>
      <c r="C5" s="34" t="s">
        <v>52</v>
      </c>
      <c r="D5" s="22" t="s">
        <v>12</v>
      </c>
      <c r="E5" s="19">
        <f t="shared" si="2"/>
        <v>4</v>
      </c>
      <c r="F5" s="19" t="str">
        <f t="shared" si="3"/>
        <v>A4</v>
      </c>
      <c r="G5" s="19">
        <f t="shared" ca="1" si="4"/>
        <v>1</v>
      </c>
      <c r="H5" s="33"/>
    </row>
    <row r="6" spans="1:8" ht="18.75" customHeight="1" x14ac:dyDescent="0.25">
      <c r="A6" s="21" t="str">
        <f t="shared" si="0"/>
        <v>A5</v>
      </c>
      <c r="B6" s="21">
        <f t="shared" si="1"/>
        <v>5</v>
      </c>
      <c r="C6" s="34" t="s">
        <v>69</v>
      </c>
      <c r="D6" s="22" t="s">
        <v>12</v>
      </c>
      <c r="E6" s="19">
        <f t="shared" si="2"/>
        <v>5</v>
      </c>
      <c r="F6" s="19" t="str">
        <f t="shared" si="3"/>
        <v>A5</v>
      </c>
      <c r="G6" s="19">
        <f t="shared" ca="1" si="4"/>
        <v>3</v>
      </c>
    </row>
    <row r="7" spans="1:8" ht="18.75" customHeight="1" x14ac:dyDescent="0.25">
      <c r="A7" s="21" t="str">
        <f t="shared" si="0"/>
        <v>A6</v>
      </c>
      <c r="B7" s="21">
        <f t="shared" si="1"/>
        <v>6</v>
      </c>
      <c r="C7" s="34" t="s">
        <v>28</v>
      </c>
      <c r="D7" s="22" t="s">
        <v>12</v>
      </c>
      <c r="E7" s="19">
        <f t="shared" si="2"/>
        <v>6</v>
      </c>
      <c r="F7" s="19" t="str">
        <f t="shared" si="3"/>
        <v>A6</v>
      </c>
      <c r="G7" s="19">
        <f t="shared" ca="1" si="4"/>
        <v>3</v>
      </c>
      <c r="H7" s="33"/>
    </row>
    <row r="8" spans="1:8" ht="18.75" customHeight="1" x14ac:dyDescent="0.25">
      <c r="A8" s="21" t="str">
        <f t="shared" si="0"/>
        <v>B1</v>
      </c>
      <c r="B8" s="21">
        <f t="shared" si="1"/>
        <v>7</v>
      </c>
      <c r="C8" s="34" t="s">
        <v>45</v>
      </c>
      <c r="D8" s="22" t="s">
        <v>13</v>
      </c>
      <c r="E8" s="19">
        <f t="shared" si="2"/>
        <v>1</v>
      </c>
      <c r="F8" s="19" t="str">
        <f t="shared" si="3"/>
        <v>B1</v>
      </c>
      <c r="G8" s="19">
        <f t="shared" ref="G8:G38" ca="1" si="5">VLOOKUP(C8,INDIRECT("'"&amp;D8&amp;" liga'!$A$1:$O$30"),15,FALSE)</f>
        <v>3</v>
      </c>
      <c r="H8" s="33"/>
    </row>
    <row r="9" spans="1:8" ht="18.75" customHeight="1" x14ac:dyDescent="0.25">
      <c r="A9" s="21" t="str">
        <f t="shared" si="0"/>
        <v>B2</v>
      </c>
      <c r="B9" s="21">
        <f t="shared" si="1"/>
        <v>8</v>
      </c>
      <c r="C9" s="34" t="s">
        <v>58</v>
      </c>
      <c r="D9" s="22" t="s">
        <v>13</v>
      </c>
      <c r="E9" s="19">
        <f t="shared" si="2"/>
        <v>2</v>
      </c>
      <c r="F9" s="19" t="str">
        <f t="shared" si="3"/>
        <v>B2</v>
      </c>
      <c r="G9" s="19">
        <f t="shared" ca="1" si="5"/>
        <v>2</v>
      </c>
    </row>
    <row r="10" spans="1:8" ht="18.75" customHeight="1" x14ac:dyDescent="0.25">
      <c r="A10" s="21" t="str">
        <f t="shared" si="0"/>
        <v>B3</v>
      </c>
      <c r="B10" s="21">
        <f t="shared" si="1"/>
        <v>9</v>
      </c>
      <c r="C10" s="34" t="s">
        <v>21</v>
      </c>
      <c r="D10" s="22" t="s">
        <v>13</v>
      </c>
      <c r="E10" s="19">
        <f t="shared" si="2"/>
        <v>3</v>
      </c>
      <c r="F10" s="19" t="str">
        <f t="shared" si="3"/>
        <v>B3</v>
      </c>
      <c r="G10" s="19">
        <f t="shared" ca="1" si="5"/>
        <v>5</v>
      </c>
    </row>
    <row r="11" spans="1:8" ht="18.75" customHeight="1" x14ac:dyDescent="0.25">
      <c r="A11" s="21" t="str">
        <f t="shared" si="0"/>
        <v>B4</v>
      </c>
      <c r="B11" s="21">
        <f t="shared" si="1"/>
        <v>10</v>
      </c>
      <c r="C11" s="34" t="s">
        <v>14</v>
      </c>
      <c r="D11" s="22" t="s">
        <v>13</v>
      </c>
      <c r="E11" s="19">
        <f t="shared" si="2"/>
        <v>4</v>
      </c>
      <c r="F11" s="19" t="str">
        <f t="shared" si="3"/>
        <v>B4</v>
      </c>
      <c r="G11" s="19">
        <f t="shared" ca="1" si="5"/>
        <v>6</v>
      </c>
    </row>
    <row r="12" spans="1:8" ht="18.75" customHeight="1" x14ac:dyDescent="0.25">
      <c r="A12" s="21" t="str">
        <f t="shared" si="0"/>
        <v>B5</v>
      </c>
      <c r="B12" s="21">
        <f t="shared" si="1"/>
        <v>11</v>
      </c>
      <c r="C12" s="34" t="s">
        <v>51</v>
      </c>
      <c r="D12" s="22" t="s">
        <v>13</v>
      </c>
      <c r="E12" s="19">
        <f t="shared" si="2"/>
        <v>5</v>
      </c>
      <c r="F12" s="19" t="str">
        <f t="shared" si="3"/>
        <v>B5</v>
      </c>
      <c r="G12" s="19">
        <f t="shared" ca="1" si="5"/>
        <v>1</v>
      </c>
      <c r="H12" s="33"/>
    </row>
    <row r="13" spans="1:8" ht="18.75" customHeight="1" x14ac:dyDescent="0.25">
      <c r="A13" s="21" t="str">
        <f t="shared" si="0"/>
        <v>B6</v>
      </c>
      <c r="B13" s="21">
        <f t="shared" si="1"/>
        <v>12</v>
      </c>
      <c r="C13" s="34" t="s">
        <v>25</v>
      </c>
      <c r="D13" s="22" t="s">
        <v>13</v>
      </c>
      <c r="E13" s="19">
        <f t="shared" si="2"/>
        <v>6</v>
      </c>
      <c r="F13" s="19" t="str">
        <f t="shared" si="3"/>
        <v>B6</v>
      </c>
      <c r="G13" s="19">
        <f t="shared" ca="1" si="5"/>
        <v>4</v>
      </c>
      <c r="H13" s="33"/>
    </row>
    <row r="14" spans="1:8" ht="18.75" customHeight="1" x14ac:dyDescent="0.25">
      <c r="A14" s="21" t="str">
        <f t="shared" si="0"/>
        <v>C1</v>
      </c>
      <c r="B14" s="21">
        <f t="shared" si="1"/>
        <v>13</v>
      </c>
      <c r="C14" s="34" t="s">
        <v>36</v>
      </c>
      <c r="D14" s="22" t="s">
        <v>15</v>
      </c>
      <c r="E14" s="19">
        <f t="shared" si="2"/>
        <v>1</v>
      </c>
      <c r="F14" s="19" t="str">
        <f t="shared" si="3"/>
        <v>C1</v>
      </c>
      <c r="G14" s="19">
        <f t="shared" ca="1" si="5"/>
        <v>1</v>
      </c>
    </row>
    <row r="15" spans="1:8" ht="18.75" customHeight="1" x14ac:dyDescent="0.25">
      <c r="A15" s="21" t="str">
        <f t="shared" si="0"/>
        <v>C2</v>
      </c>
      <c r="B15" s="21">
        <f t="shared" si="1"/>
        <v>14</v>
      </c>
      <c r="C15" s="34" t="s">
        <v>23</v>
      </c>
      <c r="D15" s="22" t="s">
        <v>15</v>
      </c>
      <c r="E15" s="19">
        <f t="shared" si="2"/>
        <v>2</v>
      </c>
      <c r="F15" s="19" t="str">
        <f t="shared" si="3"/>
        <v>C2</v>
      </c>
      <c r="G15" s="19">
        <f t="shared" ca="1" si="5"/>
        <v>6</v>
      </c>
    </row>
    <row r="16" spans="1:8" ht="18.75" customHeight="1" x14ac:dyDescent="0.25">
      <c r="A16" s="21" t="str">
        <f t="shared" si="0"/>
        <v>C3</v>
      </c>
      <c r="B16" s="21">
        <f t="shared" si="1"/>
        <v>15</v>
      </c>
      <c r="C16" s="34" t="s">
        <v>55</v>
      </c>
      <c r="D16" s="22" t="s">
        <v>15</v>
      </c>
      <c r="E16" s="19">
        <f t="shared" si="2"/>
        <v>3</v>
      </c>
      <c r="F16" s="19" t="str">
        <f t="shared" si="3"/>
        <v>C3</v>
      </c>
      <c r="G16" s="19">
        <f t="shared" ca="1" si="5"/>
        <v>2</v>
      </c>
    </row>
    <row r="17" spans="1:8" ht="18.75" customHeight="1" x14ac:dyDescent="0.25">
      <c r="A17" s="21" t="str">
        <f t="shared" si="0"/>
        <v>C4</v>
      </c>
      <c r="B17" s="21">
        <f t="shared" si="1"/>
        <v>16</v>
      </c>
      <c r="C17" s="34" t="s">
        <v>46</v>
      </c>
      <c r="D17" s="22" t="s">
        <v>15</v>
      </c>
      <c r="E17" s="19">
        <f t="shared" si="2"/>
        <v>4</v>
      </c>
      <c r="F17" s="19" t="str">
        <f t="shared" si="3"/>
        <v>C4</v>
      </c>
      <c r="G17" s="19">
        <f t="shared" ca="1" si="5"/>
        <v>4</v>
      </c>
    </row>
    <row r="18" spans="1:8" ht="18.75" customHeight="1" x14ac:dyDescent="0.25">
      <c r="A18" s="21" t="str">
        <f t="shared" si="0"/>
        <v>C5</v>
      </c>
      <c r="B18" s="21">
        <f t="shared" si="1"/>
        <v>17</v>
      </c>
      <c r="C18" s="34" t="s">
        <v>59</v>
      </c>
      <c r="D18" s="22" t="s">
        <v>15</v>
      </c>
      <c r="E18" s="19">
        <f t="shared" si="2"/>
        <v>5</v>
      </c>
      <c r="F18" s="19" t="str">
        <f t="shared" si="3"/>
        <v>C5</v>
      </c>
      <c r="G18" s="19">
        <f t="shared" ca="1" si="5"/>
        <v>4</v>
      </c>
    </row>
    <row r="19" spans="1:8" ht="18.75" customHeight="1" x14ac:dyDescent="0.25">
      <c r="A19" s="21" t="str">
        <f t="shared" si="0"/>
        <v>C6</v>
      </c>
      <c r="B19" s="21">
        <f t="shared" si="1"/>
        <v>18</v>
      </c>
      <c r="C19" s="34" t="s">
        <v>75</v>
      </c>
      <c r="D19" s="22" t="s">
        <v>15</v>
      </c>
      <c r="E19" s="19">
        <f t="shared" si="2"/>
        <v>6</v>
      </c>
      <c r="F19" s="19" t="str">
        <f t="shared" si="3"/>
        <v>C6</v>
      </c>
      <c r="G19" s="19">
        <f t="shared" ca="1" si="5"/>
        <v>3</v>
      </c>
    </row>
    <row r="20" spans="1:8" ht="18.75" customHeight="1" x14ac:dyDescent="0.25">
      <c r="A20" s="21" t="str">
        <f t="shared" si="0"/>
        <v>D1</v>
      </c>
      <c r="B20" s="21">
        <f t="shared" si="1"/>
        <v>19</v>
      </c>
      <c r="C20" s="34" t="s">
        <v>44</v>
      </c>
      <c r="D20" s="22" t="s">
        <v>16</v>
      </c>
      <c r="E20" s="19">
        <f t="shared" si="2"/>
        <v>1</v>
      </c>
      <c r="F20" s="19" t="str">
        <f t="shared" si="3"/>
        <v>D1</v>
      </c>
      <c r="G20" s="19">
        <f t="shared" ca="1" si="5"/>
        <v>5</v>
      </c>
    </row>
    <row r="21" spans="1:8" ht="18.75" customHeight="1" x14ac:dyDescent="0.25">
      <c r="A21" s="21" t="str">
        <f t="shared" si="0"/>
        <v>D2</v>
      </c>
      <c r="B21" s="21">
        <f t="shared" si="1"/>
        <v>20</v>
      </c>
      <c r="C21" s="35" t="s">
        <v>7</v>
      </c>
      <c r="D21" s="22" t="s">
        <v>16</v>
      </c>
      <c r="E21" s="19">
        <f t="shared" si="2"/>
        <v>2</v>
      </c>
      <c r="F21" s="19" t="str">
        <f t="shared" si="3"/>
        <v>D2</v>
      </c>
      <c r="G21" s="19">
        <f t="shared" ca="1" si="5"/>
        <v>2</v>
      </c>
      <c r="H21" s="33"/>
    </row>
    <row r="22" spans="1:8" ht="18.75" customHeight="1" x14ac:dyDescent="0.25">
      <c r="A22" s="21" t="str">
        <f t="shared" si="0"/>
        <v>D3</v>
      </c>
      <c r="B22" s="21">
        <f t="shared" si="1"/>
        <v>21</v>
      </c>
      <c r="C22" s="34" t="s">
        <v>63</v>
      </c>
      <c r="D22" s="22" t="s">
        <v>16</v>
      </c>
      <c r="E22" s="19">
        <f t="shared" si="2"/>
        <v>3</v>
      </c>
      <c r="F22" s="19" t="str">
        <f t="shared" si="3"/>
        <v>D3</v>
      </c>
      <c r="G22" s="19">
        <f t="shared" ca="1" si="5"/>
        <v>5</v>
      </c>
      <c r="H22" s="33"/>
    </row>
    <row r="23" spans="1:8" ht="18.75" customHeight="1" x14ac:dyDescent="0.25">
      <c r="A23" s="21" t="str">
        <f t="shared" si="0"/>
        <v>D4</v>
      </c>
      <c r="B23" s="21">
        <f t="shared" si="1"/>
        <v>22</v>
      </c>
      <c r="C23" s="34" t="s">
        <v>35</v>
      </c>
      <c r="D23" s="22" t="s">
        <v>16</v>
      </c>
      <c r="E23" s="19">
        <f t="shared" si="2"/>
        <v>4</v>
      </c>
      <c r="F23" s="19" t="str">
        <f t="shared" si="3"/>
        <v>D4</v>
      </c>
      <c r="G23" s="19">
        <f t="shared" ca="1" si="5"/>
        <v>4</v>
      </c>
    </row>
    <row r="24" spans="1:8" ht="18.75" customHeight="1" x14ac:dyDescent="0.25">
      <c r="A24" s="21" t="str">
        <f t="shared" si="0"/>
        <v>D5</v>
      </c>
      <c r="B24" s="21">
        <f t="shared" si="1"/>
        <v>23</v>
      </c>
      <c r="C24" s="34" t="s">
        <v>9</v>
      </c>
      <c r="D24" s="22" t="s">
        <v>16</v>
      </c>
      <c r="E24" s="19">
        <f t="shared" si="2"/>
        <v>5</v>
      </c>
      <c r="F24" s="19" t="str">
        <f t="shared" si="3"/>
        <v>D5</v>
      </c>
      <c r="G24" s="19">
        <f t="shared" ca="1" si="5"/>
        <v>2</v>
      </c>
      <c r="H24" s="33"/>
    </row>
    <row r="25" spans="1:8" ht="18.75" customHeight="1" x14ac:dyDescent="0.25">
      <c r="A25" s="21" t="str">
        <f t="shared" si="0"/>
        <v>D6</v>
      </c>
      <c r="B25" s="21">
        <f t="shared" si="1"/>
        <v>24</v>
      </c>
      <c r="C25" s="34" t="s">
        <v>54</v>
      </c>
      <c r="D25" s="22" t="s">
        <v>16</v>
      </c>
      <c r="E25" s="19">
        <f t="shared" si="2"/>
        <v>6</v>
      </c>
      <c r="F25" s="19" t="str">
        <f t="shared" si="3"/>
        <v>D6</v>
      </c>
      <c r="G25" s="19">
        <f t="shared" ca="1" si="5"/>
        <v>1</v>
      </c>
    </row>
    <row r="26" spans="1:8" ht="18.75" customHeight="1" x14ac:dyDescent="0.25">
      <c r="A26" s="21" t="str">
        <f t="shared" si="0"/>
        <v>E1</v>
      </c>
      <c r="B26" s="21">
        <f t="shared" si="1"/>
        <v>25</v>
      </c>
      <c r="C26" s="34" t="s">
        <v>62</v>
      </c>
      <c r="D26" s="22" t="s">
        <v>17</v>
      </c>
      <c r="E26" s="19">
        <f t="shared" si="2"/>
        <v>1</v>
      </c>
      <c r="F26" s="19" t="str">
        <f t="shared" si="3"/>
        <v>E1</v>
      </c>
      <c r="G26" s="19">
        <f t="shared" ca="1" si="5"/>
        <v>1</v>
      </c>
    </row>
    <row r="27" spans="1:8" ht="18.75" customHeight="1" x14ac:dyDescent="0.25">
      <c r="A27" s="21" t="str">
        <f t="shared" si="0"/>
        <v>E2</v>
      </c>
      <c r="B27" s="21">
        <f t="shared" si="1"/>
        <v>26</v>
      </c>
      <c r="C27" s="34" t="s">
        <v>32</v>
      </c>
      <c r="D27" s="22" t="s">
        <v>17</v>
      </c>
      <c r="E27" s="19">
        <f t="shared" si="2"/>
        <v>2</v>
      </c>
      <c r="F27" s="19" t="str">
        <f t="shared" si="3"/>
        <v>E2</v>
      </c>
      <c r="G27" s="19">
        <f t="shared" ca="1" si="5"/>
        <v>6</v>
      </c>
    </row>
    <row r="28" spans="1:8" ht="18.75" customHeight="1" x14ac:dyDescent="0.25">
      <c r="A28" s="21" t="str">
        <f t="shared" si="0"/>
        <v>E3</v>
      </c>
      <c r="B28" s="21">
        <f t="shared" si="1"/>
        <v>27</v>
      </c>
      <c r="C28" s="34" t="s">
        <v>60</v>
      </c>
      <c r="D28" s="22" t="s">
        <v>17</v>
      </c>
      <c r="E28" s="19">
        <f t="shared" si="2"/>
        <v>3</v>
      </c>
      <c r="F28" s="19" t="str">
        <f t="shared" si="3"/>
        <v>E3</v>
      </c>
      <c r="G28" s="19">
        <f t="shared" ca="1" si="5"/>
        <v>3</v>
      </c>
    </row>
    <row r="29" spans="1:8" ht="18.75" customHeight="1" x14ac:dyDescent="0.25">
      <c r="A29" s="21" t="str">
        <f t="shared" si="0"/>
        <v>E4</v>
      </c>
      <c r="B29" s="21">
        <f t="shared" si="1"/>
        <v>28</v>
      </c>
      <c r="C29" s="34" t="s">
        <v>33</v>
      </c>
      <c r="D29" s="22" t="s">
        <v>17</v>
      </c>
      <c r="E29" s="19">
        <f t="shared" si="2"/>
        <v>4</v>
      </c>
      <c r="F29" s="19" t="str">
        <f t="shared" si="3"/>
        <v>E4</v>
      </c>
      <c r="G29" s="19">
        <f t="shared" ca="1" si="5"/>
        <v>5</v>
      </c>
    </row>
    <row r="30" spans="1:8" ht="18.75" customHeight="1" x14ac:dyDescent="0.25">
      <c r="A30" s="21" t="str">
        <f t="shared" si="0"/>
        <v>E5</v>
      </c>
      <c r="B30" s="21">
        <f t="shared" si="1"/>
        <v>29</v>
      </c>
      <c r="C30" s="34" t="s">
        <v>61</v>
      </c>
      <c r="D30" s="22" t="s">
        <v>17</v>
      </c>
      <c r="E30" s="19">
        <f t="shared" si="2"/>
        <v>5</v>
      </c>
      <c r="F30" s="19" t="str">
        <f t="shared" si="3"/>
        <v>E5</v>
      </c>
      <c r="G30" s="19">
        <f t="shared" ca="1" si="5"/>
        <v>4</v>
      </c>
    </row>
    <row r="31" spans="1:8" ht="18.75" customHeight="1" x14ac:dyDescent="0.25">
      <c r="A31" s="21" t="str">
        <f t="shared" si="0"/>
        <v>E6</v>
      </c>
      <c r="B31" s="21">
        <f t="shared" si="1"/>
        <v>30</v>
      </c>
      <c r="C31" s="34" t="s">
        <v>73</v>
      </c>
      <c r="D31" s="22" t="s">
        <v>17</v>
      </c>
      <c r="E31" s="19">
        <f t="shared" si="2"/>
        <v>6</v>
      </c>
      <c r="F31" s="19" t="str">
        <f t="shared" si="3"/>
        <v>E6</v>
      </c>
      <c r="G31" s="19">
        <f t="shared" ca="1" si="5"/>
        <v>2</v>
      </c>
    </row>
    <row r="32" spans="1:8" ht="18.75" customHeight="1" x14ac:dyDescent="0.25">
      <c r="A32" s="21" t="str">
        <f t="shared" si="0"/>
        <v>F1</v>
      </c>
      <c r="B32" s="21">
        <f t="shared" si="1"/>
        <v>31</v>
      </c>
      <c r="C32" s="34" t="s">
        <v>8</v>
      </c>
      <c r="D32" s="22" t="s">
        <v>18</v>
      </c>
      <c r="E32" s="19">
        <f t="shared" si="2"/>
        <v>1</v>
      </c>
      <c r="F32" s="19" t="str">
        <f t="shared" si="3"/>
        <v>F1</v>
      </c>
      <c r="G32" s="19">
        <f t="shared" ca="1" si="5"/>
        <v>6</v>
      </c>
    </row>
    <row r="33" spans="1:8" ht="18.75" customHeight="1" x14ac:dyDescent="0.25">
      <c r="A33" s="21" t="str">
        <f t="shared" si="0"/>
        <v>F2</v>
      </c>
      <c r="B33" s="21">
        <f t="shared" si="1"/>
        <v>32</v>
      </c>
      <c r="C33" s="34" t="s">
        <v>74</v>
      </c>
      <c r="D33" s="22" t="s">
        <v>18</v>
      </c>
      <c r="E33" s="19">
        <f t="shared" si="2"/>
        <v>2</v>
      </c>
      <c r="F33" s="19" t="str">
        <f t="shared" si="3"/>
        <v>F2</v>
      </c>
      <c r="G33" s="19">
        <f t="shared" ca="1" si="5"/>
        <v>4</v>
      </c>
      <c r="H33" s="33"/>
    </row>
    <row r="34" spans="1:8" ht="18.75" customHeight="1" x14ac:dyDescent="0.25">
      <c r="A34" s="21" t="str">
        <f t="shared" si="0"/>
        <v>F3</v>
      </c>
      <c r="B34" s="21">
        <f t="shared" si="1"/>
        <v>33</v>
      </c>
      <c r="C34" s="34" t="s">
        <v>71</v>
      </c>
      <c r="D34" s="22" t="s">
        <v>18</v>
      </c>
      <c r="E34" s="19">
        <f t="shared" si="2"/>
        <v>3</v>
      </c>
      <c r="F34" s="19" t="str">
        <f t="shared" si="3"/>
        <v>F3</v>
      </c>
      <c r="G34" s="19">
        <f t="shared" ca="1" si="5"/>
        <v>2</v>
      </c>
      <c r="H34" s="33"/>
    </row>
    <row r="35" spans="1:8" ht="18.75" customHeight="1" x14ac:dyDescent="0.25">
      <c r="A35" s="21" t="str">
        <f t="shared" si="0"/>
        <v>F4</v>
      </c>
      <c r="B35" s="21">
        <f t="shared" si="1"/>
        <v>34</v>
      </c>
      <c r="C35" s="34" t="s">
        <v>57</v>
      </c>
      <c r="D35" s="22" t="s">
        <v>18</v>
      </c>
      <c r="E35" s="19">
        <f t="shared" si="2"/>
        <v>4</v>
      </c>
      <c r="F35" s="19" t="str">
        <f t="shared" si="3"/>
        <v>F4</v>
      </c>
      <c r="G35" s="19">
        <f t="shared" ca="1" si="5"/>
        <v>4</v>
      </c>
    </row>
    <row r="36" spans="1:8" ht="18.75" customHeight="1" x14ac:dyDescent="0.25">
      <c r="A36" s="21" t="str">
        <f t="shared" si="0"/>
        <v>F5</v>
      </c>
      <c r="B36" s="21">
        <f t="shared" si="1"/>
        <v>35</v>
      </c>
      <c r="C36" s="34" t="s">
        <v>72</v>
      </c>
      <c r="D36" s="22" t="s">
        <v>18</v>
      </c>
      <c r="E36" s="19">
        <f t="shared" si="2"/>
        <v>5</v>
      </c>
      <c r="F36" s="19" t="str">
        <f t="shared" si="3"/>
        <v>F5</v>
      </c>
      <c r="G36" s="19">
        <f t="shared" ca="1" si="5"/>
        <v>1</v>
      </c>
      <c r="H36" s="33"/>
    </row>
    <row r="37" spans="1:8" ht="18.75" customHeight="1" x14ac:dyDescent="0.25">
      <c r="A37" s="21" t="str">
        <f t="shared" si="0"/>
        <v>F6</v>
      </c>
      <c r="B37" s="21">
        <f t="shared" si="1"/>
        <v>36</v>
      </c>
      <c r="C37" s="34" t="s">
        <v>34</v>
      </c>
      <c r="D37" s="22" t="s">
        <v>18</v>
      </c>
      <c r="E37" s="19">
        <f t="shared" si="2"/>
        <v>6</v>
      </c>
      <c r="F37" s="19" t="str">
        <f t="shared" si="3"/>
        <v>F6</v>
      </c>
      <c r="G37" s="19">
        <f t="shared" ca="1" si="5"/>
        <v>6</v>
      </c>
      <c r="H37" s="20" t="s">
        <v>67</v>
      </c>
    </row>
    <row r="38" spans="1:8" ht="18.75" customHeight="1" x14ac:dyDescent="0.25">
      <c r="A38" s="21" t="str">
        <f t="shared" si="0"/>
        <v>F7</v>
      </c>
      <c r="B38" s="21">
        <f t="shared" si="1"/>
        <v>37</v>
      </c>
      <c r="C38" s="34" t="s">
        <v>70</v>
      </c>
      <c r="D38" s="22" t="s">
        <v>18</v>
      </c>
      <c r="E38" s="19">
        <f t="shared" si="2"/>
        <v>7</v>
      </c>
      <c r="F38" s="19" t="str">
        <f t="shared" si="3"/>
        <v>F7</v>
      </c>
      <c r="G38" s="19">
        <f t="shared" ca="1" si="5"/>
        <v>3</v>
      </c>
      <c r="H38" s="33"/>
    </row>
  </sheetData>
  <autoFilter ref="A1:H38">
    <sortState ref="A2:H38">
      <sortCondition ref="D2:D38"/>
      <sortCondition ref="C2:C38"/>
    </sortState>
  </autoFilter>
  <sortState ref="A2:H38">
    <sortCondition ref="D2:D38"/>
    <sortCondition ref="C2:C38"/>
  </sortState>
  <conditionalFormatting sqref="A2:D38">
    <cfRule type="expression" dxfId="23" priority="18" stopIfTrue="1">
      <formula>IF($D2="Z",TRUE,FALSE)</formula>
    </cfRule>
    <cfRule type="expression" dxfId="22" priority="19" stopIfTrue="1">
      <formula>IF(OR($D2="B",$D2="D",$D2="F",$D2="H"),TRUE,FALSE)</formula>
    </cfRule>
  </conditionalFormatting>
  <conditionalFormatting sqref="G2:G38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28515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C13" sqref="C13:C15"/>
    </sheetView>
  </sheetViews>
  <sheetFormatPr defaultRowHeight="15" x14ac:dyDescent="0.25"/>
  <cols>
    <col min="1" max="7" width="12.28515625" customWidth="1"/>
    <col min="8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4" t="str">
        <f t="shared" ref="B1:K1" ca="1" si="0">VLOOKUP(CONCATENATE(LEFT($A$2,1),COLUMN()-1),nevezettek,3,FALSE)</f>
        <v>Csákvári Zsolt</v>
      </c>
      <c r="C1" s="54" t="str">
        <f t="shared" ca="1" si="0"/>
        <v>Futsek Zoltán</v>
      </c>
      <c r="D1" s="54" t="str">
        <f t="shared" ca="1" si="0"/>
        <v>Gál Péter</v>
      </c>
      <c r="E1" s="54" t="str">
        <f t="shared" ca="1" si="0"/>
        <v>Hannák Gábor</v>
      </c>
      <c r="F1" s="54" t="str">
        <f t="shared" ca="1" si="0"/>
        <v>Mohamed Mousa</v>
      </c>
      <c r="G1" s="54" t="str">
        <f t="shared" ca="1" si="0"/>
        <v>Wiandt András</v>
      </c>
      <c r="H1" s="54" t="e">
        <f t="shared" ca="1" si="0"/>
        <v>#N/A</v>
      </c>
      <c r="I1" s="54" t="e">
        <f t="shared" ca="1" si="0"/>
        <v>#N/A</v>
      </c>
      <c r="J1" s="54" t="e">
        <f t="shared" ca="1" si="0"/>
        <v>#N/A</v>
      </c>
      <c r="K1" s="63" t="e">
        <f t="shared" ca="1" si="0"/>
        <v>#N/A</v>
      </c>
      <c r="L1" s="66" t="s">
        <v>19</v>
      </c>
      <c r="M1" s="69" t="s">
        <v>27</v>
      </c>
      <c r="N1" s="45" t="s">
        <v>26</v>
      </c>
      <c r="O1" s="48" t="s">
        <v>31</v>
      </c>
      <c r="P1" s="51" t="s">
        <v>50</v>
      </c>
      <c r="Q1" s="7"/>
    </row>
    <row r="2" spans="1:22" x14ac:dyDescent="0.25">
      <c r="A2" s="26" t="str">
        <f ca="1">RIGHT(CELL("filename",A1),6)</f>
        <v>A liga</v>
      </c>
      <c r="B2" s="55"/>
      <c r="C2" s="55"/>
      <c r="D2" s="55"/>
      <c r="E2" s="55"/>
      <c r="F2" s="55"/>
      <c r="G2" s="55"/>
      <c r="H2" s="55"/>
      <c r="I2" s="55"/>
      <c r="J2" s="55"/>
      <c r="K2" s="64"/>
      <c r="L2" s="67"/>
      <c r="M2" s="70"/>
      <c r="N2" s="46"/>
      <c r="O2" s="49"/>
      <c r="P2" s="52"/>
      <c r="Q2" s="7"/>
      <c r="R2" s="28"/>
    </row>
    <row r="3" spans="1:22" x14ac:dyDescent="0.25">
      <c r="A3" s="27">
        <f ca="1">COUNTIF(Elérhetőségek!D:D,LEFT(A2,1))</f>
        <v>6</v>
      </c>
      <c r="B3" s="56"/>
      <c r="C3" s="56"/>
      <c r="D3" s="56"/>
      <c r="E3" s="56"/>
      <c r="F3" s="56"/>
      <c r="G3" s="56"/>
      <c r="H3" s="56"/>
      <c r="I3" s="56"/>
      <c r="J3" s="56"/>
      <c r="K3" s="65"/>
      <c r="L3" s="68"/>
      <c r="M3" s="71"/>
      <c r="N3" s="47"/>
      <c r="O3" s="50"/>
      <c r="P3" s="53"/>
      <c r="Q3" s="7"/>
      <c r="R3" s="29"/>
    </row>
    <row r="4" spans="1:22" ht="15" customHeight="1" x14ac:dyDescent="0.25">
      <c r="A4" s="54" t="str">
        <f ca="1">B1</f>
        <v>Csákvári Zsolt</v>
      </c>
      <c r="B4" s="57"/>
      <c r="C4" s="60"/>
      <c r="D4" s="60"/>
      <c r="E4" s="60"/>
      <c r="F4" s="60"/>
      <c r="G4" s="60"/>
      <c r="H4" s="60"/>
      <c r="I4" s="60"/>
      <c r="J4" s="60"/>
      <c r="K4" s="80"/>
      <c r="L4" s="83">
        <f>5*(COUNTIF(B4:K6,"5/0")+COUNTIF(B4:K6,"4/1")+COUNTIF(B4:K6,"3/2")+COUNTIF(B4:K6,"5/-"))+3*COUNTIF(B4:K6,"2/3")+2*COUNTIF(B4:K6,"1/4")+COUNTIF(B4:K6,"0/5")+0.01*M4+0.0001*(N4)</f>
        <v>0</v>
      </c>
      <c r="M4" s="86">
        <f>1*COUNTIF(B4:K6,"5/0")+1*COUNTIF(B4:K6,"4/1")+1*COUNTIF(B4:K6,"3/2")+1*COUNTIF(B4:K6,"5/-")+0*COUNTIF(B4:K6,"2/3")+0*COUNTIF(B4:K6,"1/4")+0*COUNTIF(B4:K6,"0/5")</f>
        <v>0</v>
      </c>
      <c r="N4" s="72">
        <f>5*COUNTIF(B4:K6,"5/0")+4*COUNTIF(B4:K6,"4/1")+3*COUNTIF(B4:K6,"3/2")+5*COUNTIF(B4:K6,"5/-")+2*COUNTIF(B4:K6,"2/3")+1*COUNTIF(B4:K6,"1/4")+0*COUNTIF(B4:K6,"0/5")</f>
        <v>0</v>
      </c>
      <c r="O4" s="75">
        <f>0*COUNTIF(B4:K6,"5/0")+1*COUNTIF(B4:K6,"4/1")+2*COUNTIF(B4:K6,"3/2")+3*COUNTIF(B4:K6,"2/3")+4*COUNTIF(B4:K6,"1/4")+5*COUNTIF(B4:K6,"0/5")+5*COUNTIF(B4:K6,"-/5")</f>
        <v>0</v>
      </c>
      <c r="P4" s="78">
        <f>RANK(L4,L$4:L$33)</f>
        <v>3</v>
      </c>
      <c r="Q4" s="12"/>
    </row>
    <row r="5" spans="1:22" x14ac:dyDescent="0.25">
      <c r="A5" s="55"/>
      <c r="B5" s="58"/>
      <c r="C5" s="61"/>
      <c r="D5" s="61"/>
      <c r="E5" s="61"/>
      <c r="F5" s="61"/>
      <c r="G5" s="61"/>
      <c r="H5" s="61"/>
      <c r="I5" s="61"/>
      <c r="J5" s="61"/>
      <c r="K5" s="81"/>
      <c r="L5" s="84"/>
      <c r="M5" s="87"/>
      <c r="N5" s="73"/>
      <c r="O5" s="76"/>
      <c r="P5" s="79"/>
      <c r="Q5" s="5"/>
      <c r="U5" s="24"/>
      <c r="V5" s="24"/>
    </row>
    <row r="6" spans="1:22" x14ac:dyDescent="0.25">
      <c r="A6" s="56"/>
      <c r="B6" s="59"/>
      <c r="C6" s="62"/>
      <c r="D6" s="62"/>
      <c r="E6" s="62"/>
      <c r="F6" s="62"/>
      <c r="G6" s="62"/>
      <c r="H6" s="62"/>
      <c r="I6" s="62"/>
      <c r="J6" s="62"/>
      <c r="K6" s="82"/>
      <c r="L6" s="85"/>
      <c r="M6" s="88"/>
      <c r="N6" s="74"/>
      <c r="O6" s="77"/>
      <c r="P6" s="36">
        <f>IFERROR(L4/SUM(N4:O6),0)</f>
        <v>0</v>
      </c>
      <c r="Q6" s="13"/>
    </row>
    <row r="7" spans="1:22" x14ac:dyDescent="0.25">
      <c r="A7" s="54" t="str">
        <f ca="1">C1</f>
        <v>Futsek Zoltán</v>
      </c>
      <c r="B7" s="60"/>
      <c r="C7" s="57"/>
      <c r="D7" s="60"/>
      <c r="E7" s="60" t="s">
        <v>30</v>
      </c>
      <c r="F7" s="60"/>
      <c r="G7" s="60"/>
      <c r="H7" s="60"/>
      <c r="I7" s="60"/>
      <c r="J7" s="60"/>
      <c r="K7" s="80"/>
      <c r="L7" s="83">
        <f t="shared" ref="L7" si="1">5*(COUNTIF(B7:K9,"5/0")+COUNTIF(B7:K9,"4/1")+COUNTIF(B7:K9,"3/2")+COUNTIF(B7:K9,"5/-"))+3*COUNTIF(B7:K9,"2/3")+2*COUNTIF(B7:K9,"1/4")+COUNTIF(B7:K9,"0/5")+0.01*M7+0.0001*(N7)</f>
        <v>3.0002</v>
      </c>
      <c r="M7" s="86">
        <f>1*COUNTIF(B7:K9,"5/0")+1*COUNTIF(B7:K9,"4/1")+1*COUNTIF(B7:K9,"3/2")+1*COUNTIF(B7:K9,"5/-")+0*COUNTIF(B7:K9,"2/3")+0*COUNTIF(B7:K9,"1/4")+0*COUNTIF(B7:K9,"0/5")</f>
        <v>0</v>
      </c>
      <c r="N7" s="72">
        <f>5*COUNTIF(B7:K9,"5/0")+4*COUNTIF(B7:K9,"4/1")+3*COUNTIF(B7:K9,"3/2")+5*COUNTIF(B7:K9,"5/-")+2*COUNTIF(B7:K9,"2/3")+1*COUNTIF(B7:K9,"1/4")+0*COUNTIF(B7:K9,"0/5")</f>
        <v>2</v>
      </c>
      <c r="O7" s="75">
        <f>0*COUNTIF(B7:K9,"5/0")+1*COUNTIF(B7:K9,"4/1")+2*COUNTIF(B7:K9,"3/2")+3*COUNTIF(B7:K9,"2/3")+4*COUNTIF(B7:K9,"1/4")+5*COUNTIF(B7:K9,"0/5")+5*COUNTIF(B7:K9,"-/5")</f>
        <v>3</v>
      </c>
      <c r="P7" s="78">
        <f>RANK(L7,L$4:L$33)</f>
        <v>2</v>
      </c>
      <c r="Q7" s="13"/>
      <c r="S7" s="6"/>
    </row>
    <row r="8" spans="1:22" x14ac:dyDescent="0.25">
      <c r="A8" s="55"/>
      <c r="B8" s="61"/>
      <c r="C8" s="58"/>
      <c r="D8" s="61"/>
      <c r="E8" s="61"/>
      <c r="F8" s="61"/>
      <c r="G8" s="61"/>
      <c r="H8" s="61"/>
      <c r="I8" s="61"/>
      <c r="J8" s="61"/>
      <c r="K8" s="81"/>
      <c r="L8" s="84"/>
      <c r="M8" s="87"/>
      <c r="N8" s="73"/>
      <c r="O8" s="76"/>
      <c r="P8" s="79"/>
      <c r="Q8" s="3"/>
      <c r="S8" s="6"/>
      <c r="U8" s="24"/>
      <c r="V8" s="24"/>
    </row>
    <row r="9" spans="1:22" x14ac:dyDescent="0.25">
      <c r="A9" s="56"/>
      <c r="B9" s="62"/>
      <c r="C9" s="59"/>
      <c r="D9" s="62"/>
      <c r="E9" s="62"/>
      <c r="F9" s="62"/>
      <c r="G9" s="62"/>
      <c r="H9" s="62"/>
      <c r="I9" s="62"/>
      <c r="J9" s="62"/>
      <c r="K9" s="82"/>
      <c r="L9" s="85"/>
      <c r="M9" s="88"/>
      <c r="N9" s="74"/>
      <c r="O9" s="77"/>
      <c r="P9" s="36">
        <f>IFERROR(L7/SUM(N7:O9),0)</f>
        <v>0.60004000000000002</v>
      </c>
      <c r="Q9" s="13"/>
      <c r="S9" s="11"/>
    </row>
    <row r="10" spans="1:22" x14ac:dyDescent="0.25">
      <c r="A10" s="54" t="str">
        <f ca="1">D1</f>
        <v>Gál Péter</v>
      </c>
      <c r="B10" s="60"/>
      <c r="C10" s="60"/>
      <c r="D10" s="57"/>
      <c r="E10" s="60"/>
      <c r="F10" s="60"/>
      <c r="G10" s="60"/>
      <c r="H10" s="60"/>
      <c r="I10" s="60"/>
      <c r="J10" s="60"/>
      <c r="K10" s="80"/>
      <c r="L10" s="83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86">
        <f>1*COUNTIF(B10:K12,"5/0")+1*COUNTIF(B10:K12,"4/1")+1*COUNTIF(B10:K12,"3/2")+1*COUNTIF(B10:K12,"5/-")+0*COUNTIF(B10:K12,"2/3")+0*COUNTIF(B10:K12,"1/4")+0*COUNTIF(B10:K12,"0/5")</f>
        <v>0</v>
      </c>
      <c r="N10" s="72">
        <f>5*COUNTIF(B10:K12,"5/0")+4*COUNTIF(B10:K12,"4/1")+3*COUNTIF(B10:K12,"3/2")+5*COUNTIF(B10:K12,"5/-")+2*COUNTIF(B10:K12,"2/3")+1*COUNTIF(B10:K12,"1/4")+0*COUNTIF(B10:K12,"0/5")</f>
        <v>0</v>
      </c>
      <c r="O10" s="75">
        <f>0*COUNTIF(B10:K12,"5/0")+1*COUNTIF(B10:K12,"4/1")+2*COUNTIF(B10:K12,"3/2")+3*COUNTIF(B10:K12,"2/3")+4*COUNTIF(B10:K12,"1/4")+5*COUNTIF(B10:K12,"0/5")+5*COUNTIF(B10:K12,"-/5")</f>
        <v>0</v>
      </c>
      <c r="P10" s="78">
        <f>RANK(L10,L$4:L$33)</f>
        <v>3</v>
      </c>
      <c r="Q10" s="13"/>
    </row>
    <row r="11" spans="1:22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61"/>
      <c r="K11" s="81"/>
      <c r="L11" s="84"/>
      <c r="M11" s="87"/>
      <c r="N11" s="73"/>
      <c r="O11" s="76"/>
      <c r="P11" s="79"/>
      <c r="Q11" s="2"/>
      <c r="S11" s="9"/>
      <c r="T11" s="1"/>
    </row>
    <row r="12" spans="1:22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62"/>
      <c r="K12" s="82"/>
      <c r="L12" s="85"/>
      <c r="M12" s="88"/>
      <c r="N12" s="74"/>
      <c r="O12" s="77"/>
      <c r="P12" s="36">
        <f>IFERROR(L10/SUM(N10:O12),0)</f>
        <v>0</v>
      </c>
      <c r="Q12" s="13"/>
    </row>
    <row r="13" spans="1:22" x14ac:dyDescent="0.25">
      <c r="A13" s="54" t="str">
        <f ca="1">E1</f>
        <v>Hannák Gábor</v>
      </c>
      <c r="B13" s="60"/>
      <c r="C13" s="60" t="s">
        <v>29</v>
      </c>
      <c r="D13" s="60"/>
      <c r="E13" s="57"/>
      <c r="F13" s="60"/>
      <c r="G13" s="60"/>
      <c r="H13" s="60"/>
      <c r="I13" s="60"/>
      <c r="J13" s="60"/>
      <c r="K13" s="80"/>
      <c r="L13" s="83">
        <f t="shared" ref="L13" si="3">5*(COUNTIF(B13:K15,"5/0")+COUNTIF(B13:K15,"4/1")+COUNTIF(B13:K15,"3/2")+COUNTIF(B13:K15,"5/-"))+3*COUNTIF(B13:K15,"2/3")+2*COUNTIF(B13:K15,"1/4")+COUNTIF(B13:K15,"0/5")+0.01*M13+0.0001*(N13)</f>
        <v>5.0103</v>
      </c>
      <c r="M13" s="86">
        <f>1*COUNTIF(B13:K15,"5/0")+1*COUNTIF(B13:K15,"4/1")+1*COUNTIF(B13:K15,"3/2")+1*COUNTIF(B13:K15,"5/-")+0*COUNTIF(B13:K15,"2/3")+0*COUNTIF(B13:K15,"1/4")+0*COUNTIF(B13:K15,"0/5")</f>
        <v>1</v>
      </c>
      <c r="N13" s="72">
        <f>5*COUNTIF(B13:K15,"5/0")+4*COUNTIF(B13:K15,"4/1")+3*COUNTIF(B13:K15,"3/2")+5*COUNTIF(B13:K15,"5/-")+2*COUNTIF(B13:K15,"2/3")+1*COUNTIF(B13:K15,"1/4")+0*COUNTIF(B13:K15,"0/5")</f>
        <v>3</v>
      </c>
      <c r="O13" s="75">
        <f>0*COUNTIF(B13:K15,"5/0")+1*COUNTIF(B13:K15,"4/1")+2*COUNTIF(B13:K15,"3/2")+3*COUNTIF(B13:K15,"2/3")+4*COUNTIF(B13:K15,"1/4")+5*COUNTIF(B13:K15,"0/5")+5*COUNTIF(B13:K15,"-/5")</f>
        <v>2</v>
      </c>
      <c r="P13" s="78">
        <f>RANK(L13,L$4:L$33)</f>
        <v>1</v>
      </c>
      <c r="Q13" s="13"/>
    </row>
    <row r="14" spans="1:22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61"/>
      <c r="K14" s="81"/>
      <c r="L14" s="84"/>
      <c r="M14" s="87"/>
      <c r="N14" s="73"/>
      <c r="O14" s="76"/>
      <c r="P14" s="79"/>
      <c r="Q14" s="5"/>
      <c r="S14" s="9"/>
      <c r="U14" s="24"/>
      <c r="V14" s="24"/>
    </row>
    <row r="15" spans="1:22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62"/>
      <c r="K15" s="82"/>
      <c r="L15" s="85"/>
      <c r="M15" s="88"/>
      <c r="N15" s="74"/>
      <c r="O15" s="77"/>
      <c r="P15" s="36">
        <f>IFERROR(L13/SUM(N13:O15),0)</f>
        <v>1.00206</v>
      </c>
      <c r="Q15" s="13"/>
    </row>
    <row r="16" spans="1:22" x14ac:dyDescent="0.25">
      <c r="A16" s="54" t="str">
        <f ca="1">F1</f>
        <v>Mohamed Mousa</v>
      </c>
      <c r="B16" s="60"/>
      <c r="C16" s="60"/>
      <c r="D16" s="60"/>
      <c r="E16" s="60"/>
      <c r="F16" s="57"/>
      <c r="G16" s="60"/>
      <c r="H16" s="60"/>
      <c r="I16" s="60"/>
      <c r="J16" s="60"/>
      <c r="K16" s="80"/>
      <c r="L16" s="83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86">
        <f>1*COUNTIF(B16:K18,"5/0")+1*COUNTIF(B16:K18,"4/1")+1*COUNTIF(B16:K18,"3/2")+1*COUNTIF(B16:K18,"5/-")+0*COUNTIF(B16:K18,"2/3")+0*COUNTIF(B16:K18,"1/4")+0*COUNTIF(B16:K18,"0/5")</f>
        <v>0</v>
      </c>
      <c r="N16" s="72">
        <f>5*COUNTIF(B16:K18,"5/0")+4*COUNTIF(B16:K18,"4/1")+3*COUNTIF(B16:K18,"3/2")+5*COUNTIF(B16:K18,"5/-")+2*COUNTIF(B16:K18,"2/3")+1*COUNTIF(B16:K18,"1/4")+0*COUNTIF(B16:K18,"0/5")</f>
        <v>0</v>
      </c>
      <c r="O16" s="75">
        <f>0*COUNTIF(B16:K18,"5/0")+1*COUNTIF(B16:K18,"4/1")+2*COUNTIF(B16:K18,"3/2")+3*COUNTIF(B16:K18,"2/3")+4*COUNTIF(B16:K18,"1/4")+5*COUNTIF(B16:K18,"0/5")+5*COUNTIF(B16:K18,"-/5")</f>
        <v>0</v>
      </c>
      <c r="P16" s="78">
        <f>RANK(L16,L$4:L$33)</f>
        <v>3</v>
      </c>
      <c r="Q16" s="13"/>
    </row>
    <row r="17" spans="1:21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61"/>
      <c r="K17" s="81"/>
      <c r="L17" s="84"/>
      <c r="M17" s="87"/>
      <c r="N17" s="73"/>
      <c r="O17" s="76"/>
      <c r="P17" s="79"/>
      <c r="Q17" s="5"/>
    </row>
    <row r="18" spans="1:21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62"/>
      <c r="K18" s="82"/>
      <c r="L18" s="85"/>
      <c r="M18" s="88"/>
      <c r="N18" s="74"/>
      <c r="O18" s="77"/>
      <c r="P18" s="36">
        <f>IFERROR(L16/SUM(N16:O18),0)</f>
        <v>0</v>
      </c>
      <c r="Q18" s="13"/>
    </row>
    <row r="19" spans="1:21" x14ac:dyDescent="0.25">
      <c r="A19" s="54" t="str">
        <f ca="1">G1</f>
        <v>Wiandt András</v>
      </c>
      <c r="B19" s="60"/>
      <c r="C19" s="60"/>
      <c r="D19" s="60"/>
      <c r="E19" s="60"/>
      <c r="F19" s="60"/>
      <c r="G19" s="57"/>
      <c r="H19" s="60"/>
      <c r="I19" s="60"/>
      <c r="J19" s="60"/>
      <c r="K19" s="80"/>
      <c r="L19" s="83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86">
        <f>1*COUNTIF(B19:K21,"5/0")+1*COUNTIF(B19:K21,"4/1")+1*COUNTIF(B19:K21,"3/2")+1*COUNTIF(B19:K21,"5/-")+0*COUNTIF(B19:K21,"2/3")+0*COUNTIF(B19:K21,"1/4")+0*COUNTIF(B19:K21,"0/5")</f>
        <v>0</v>
      </c>
      <c r="N19" s="72">
        <f>5*COUNTIF(B19:K21,"5/0")+4*COUNTIF(B19:K21,"4/1")+3*COUNTIF(B19:K21,"3/2")+5*COUNTIF(B19:K21,"5/-")+2*COUNTIF(B19:K21,"2/3")+1*COUNTIF(B19:K21,"1/4")+0*COUNTIF(B19:K21,"0/5")</f>
        <v>0</v>
      </c>
      <c r="O19" s="75">
        <f>0*COUNTIF(B19:K21,"5/0")+1*COUNTIF(B19:K21,"4/1")+2*COUNTIF(B19:K21,"3/2")+3*COUNTIF(B19:K21,"2/3")+4*COUNTIF(B19:K21,"1/4")+5*COUNTIF(B19:K21,"0/5")+5*COUNTIF(B19:K21,"-/5")</f>
        <v>0</v>
      </c>
      <c r="P19" s="78">
        <f>RANK(L19,L$4:L$33)</f>
        <v>3</v>
      </c>
      <c r="Q19" s="13"/>
      <c r="S19" s="6"/>
    </row>
    <row r="20" spans="1:21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61"/>
      <c r="K20" s="81"/>
      <c r="L20" s="84"/>
      <c r="M20" s="87"/>
      <c r="N20" s="73"/>
      <c r="O20" s="76"/>
      <c r="P20" s="79"/>
      <c r="Q20" s="2"/>
      <c r="S20" s="6"/>
    </row>
    <row r="21" spans="1:21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62"/>
      <c r="K21" s="82"/>
      <c r="L21" s="85"/>
      <c r="M21" s="88"/>
      <c r="N21" s="74"/>
      <c r="O21" s="77"/>
      <c r="P21" s="36">
        <f>IFERROR(L19/SUM(N19:O21),0)</f>
        <v>0</v>
      </c>
      <c r="Q21" s="13"/>
    </row>
    <row r="22" spans="1:21" hidden="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60"/>
      <c r="K22" s="80"/>
      <c r="L22" s="83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86">
        <f>1*COUNTIF(B22:K24,"5/0")+1*COUNTIF(B22:K24,"4/1")+1*COUNTIF(B22:K24,"3/2")+1*COUNTIF(B22:K24,"5/-")+0*COUNTIF(B22:K24,"2/3")+0*COUNTIF(B22:K24,"1/4")+0*COUNTIF(B22:K24,"0/5")</f>
        <v>0</v>
      </c>
      <c r="N22" s="72">
        <f>5*COUNTIF(B22:K24,"5/0")+4*COUNTIF(B22:K24,"4/1")+3*COUNTIF(B22:K24,"3/2")+5*COUNTIF(B22:K24,"5/-")+2*COUNTIF(B22:K24,"2/3")+1*COUNTIF(B22:K24,"1/4")+0*COUNTIF(B22:K24,"0/5")</f>
        <v>0</v>
      </c>
      <c r="O22" s="75">
        <f>0*COUNTIF(B22:K24,"5/0")+1*COUNTIF(B22:K24,"4/1")+2*COUNTIF(B22:K24,"3/2")+3*COUNTIF(B22:K24,"2/3")+4*COUNTIF(B22:K24,"1/4")+5*COUNTIF(B22:K24,"0/5")+5*COUNTIF(B22:K24,"-/5")</f>
        <v>0</v>
      </c>
      <c r="P22" s="78">
        <f>RANK(L22,L$4:L$33)</f>
        <v>3</v>
      </c>
      <c r="Q22" s="13"/>
    </row>
    <row r="23" spans="1:21" hidden="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61"/>
      <c r="K23" s="81"/>
      <c r="L23" s="84"/>
      <c r="M23" s="87"/>
      <c r="N23" s="73"/>
      <c r="O23" s="76"/>
      <c r="P23" s="79"/>
      <c r="Q23" s="2"/>
      <c r="S23" s="10"/>
      <c r="U23" s="4"/>
    </row>
    <row r="24" spans="1:21" hidden="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62"/>
      <c r="K24" s="82"/>
      <c r="L24" s="85"/>
      <c r="M24" s="88"/>
      <c r="N24" s="74"/>
      <c r="O24" s="77"/>
      <c r="P24" s="36">
        <f>IFERROR(L22/SUM(N22:O24),0)</f>
        <v>0</v>
      </c>
      <c r="Q24" s="13"/>
    </row>
    <row r="25" spans="1:21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60"/>
      <c r="K25" s="80"/>
      <c r="L25" s="83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86">
        <f>1*COUNTIF(B25:K27,"5/0")+1*COUNTIF(B25:K27,"4/1")+1*COUNTIF(B25:K27,"3/2")+1*COUNTIF(B25:K27,"5/-")+0*COUNTIF(B25:K27,"2/3")+0*COUNTIF(B25:K27,"1/4")+0*COUNTIF(B25:K27,"0/5")</f>
        <v>0</v>
      </c>
      <c r="N25" s="72">
        <f>5*COUNTIF(B25:K27,"5/0")+4*COUNTIF(B25:K27,"4/1")+3*COUNTIF(B25:K27,"3/2")+5*COUNTIF(B25:K27,"5/-")+2*COUNTIF(B25:K27,"2/3")+1*COUNTIF(B25:K27,"1/4")+0*COUNTIF(B25:K27,"0/5")</f>
        <v>0</v>
      </c>
      <c r="O25" s="75">
        <f>0*COUNTIF(B25:K27,"5/0")+1*COUNTIF(B25:K27,"4/1")+2*COUNTIF(B25:K27,"3/2")+3*COUNTIF(B25:K27,"2/3")+4*COUNTIF(B25:K27,"1/4")+5*COUNTIF(B25:K27,"0/5")+5*COUNTIF(B25:K27,"-/5")</f>
        <v>0</v>
      </c>
      <c r="P25" s="78">
        <f>RANK(L25,L$4:L$33)</f>
        <v>3</v>
      </c>
      <c r="Q25" s="13"/>
    </row>
    <row r="26" spans="1:21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61"/>
      <c r="K26" s="81"/>
      <c r="L26" s="84"/>
      <c r="M26" s="87"/>
      <c r="N26" s="73"/>
      <c r="O26" s="76"/>
      <c r="P26" s="79"/>
      <c r="Q26" s="3"/>
    </row>
    <row r="27" spans="1:21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62"/>
      <c r="K27" s="82"/>
      <c r="L27" s="85"/>
      <c r="M27" s="88"/>
      <c r="N27" s="74"/>
      <c r="O27" s="77"/>
      <c r="P27" s="36">
        <f>IFERROR(L25/SUM(N25:O27),0)</f>
        <v>0</v>
      </c>
      <c r="Q27" s="13"/>
    </row>
    <row r="28" spans="1:21" hidden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0"/>
      <c r="L28" s="83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86">
        <f>1*COUNTIF(B28:K30,"5/0")+1*COUNTIF(B28:K30,"4/1")+1*COUNTIF(B28:K30,"3/2")+1*COUNTIF(B28:K30,"5/-")+0*COUNTIF(B28:K30,"2/3")+0*COUNTIF(B28:K30,"1/4")+0*COUNTIF(B28:K30,"0/5")</f>
        <v>0</v>
      </c>
      <c r="N28" s="72">
        <f>5*COUNTIF(B28:K30,"5/0")+4*COUNTIF(B28:K30,"4/1")+3*COUNTIF(B28:K30,"3/2")+5*COUNTIF(B28:K30,"5/-")+2*COUNTIF(B28:K30,"2/3")+1*COUNTIF(B28:K30,"1/4")+0*COUNTIF(B28:K30,"0/5")</f>
        <v>0</v>
      </c>
      <c r="O28" s="75">
        <f>0*COUNTIF(B28:K30,"5/0")+1*COUNTIF(B28:K30,"4/1")+2*COUNTIF(B28:K30,"3/2")+3*COUNTIF(B28:K30,"2/3")+4*COUNTIF(B28:K30,"1/4")+5*COUNTIF(B28:K30,"0/5")+5*COUNTIF(B28:K30,"-/5")</f>
        <v>0</v>
      </c>
      <c r="P28" s="78">
        <f>RANK(L28,L$4:L$33)</f>
        <v>3</v>
      </c>
      <c r="Q28" s="13"/>
    </row>
    <row r="29" spans="1:21" hidden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1"/>
      <c r="L29" s="84"/>
      <c r="M29" s="87"/>
      <c r="N29" s="73"/>
      <c r="O29" s="76"/>
      <c r="P29" s="79"/>
      <c r="Q29" s="3"/>
    </row>
    <row r="30" spans="1:21" hidden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2"/>
      <c r="L30" s="85"/>
      <c r="M30" s="88"/>
      <c r="N30" s="74"/>
      <c r="O30" s="77"/>
      <c r="P30" s="36">
        <f>IFERROR(L28/SUM(N28:O30),0)</f>
        <v>0</v>
      </c>
      <c r="Q30" s="13"/>
    </row>
    <row r="31" spans="1:21" ht="15" hidden="1" customHeight="1" x14ac:dyDescent="0.25">
      <c r="A31" s="54" t="e">
        <f ca="1">K1</f>
        <v>#N/A</v>
      </c>
      <c r="B31" s="60"/>
      <c r="C31" s="60"/>
      <c r="D31" s="60"/>
      <c r="E31" s="60"/>
      <c r="F31" s="60"/>
      <c r="G31" s="60"/>
      <c r="H31" s="60"/>
      <c r="I31" s="60"/>
      <c r="J31" s="60"/>
      <c r="K31" s="57"/>
      <c r="L31" s="83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6">
        <f>1*COUNTIF(B31:K33,"5/0")+1*COUNTIF(B31:K33,"4/1")+1*COUNTIF(B31:K33,"3/2")+1*COUNTIF(B31:K33,"5/-")+0*COUNTIF(B31:K33,"2/3")+0*COUNTIF(B31:K33,"1/4")+0*COUNTIF(B31:K33,"0/5")</f>
        <v>0</v>
      </c>
      <c r="N31" s="72">
        <f>5*COUNTIF(B31:K33,"5/0")+4*COUNTIF(B31:K33,"4/1")+3*COUNTIF(B31:K33,"3/2")+5*COUNTIF(B31:K33,"5/-")+2*COUNTIF(B31:K33,"2/3")+1*COUNTIF(B31:K33,"1/4")+0*COUNTIF(B31:K33,"0/5")</f>
        <v>0</v>
      </c>
      <c r="O31" s="75">
        <f>0*COUNTIF(B31:K33,"5/0")+1*COUNTIF(B31:K33,"4/1")+2*COUNTIF(B31:K33,"3/2")+3*COUNTIF(B31:K33,"2/3")+4*COUNTIF(B31:K33,"1/4")+5*COUNTIF(B31:K33,"0/5")+5*COUNTIF(B31:K33,"-/5")</f>
        <v>0</v>
      </c>
      <c r="P31" s="78">
        <f>RANK(L31,L$4:L$33)</f>
        <v>3</v>
      </c>
      <c r="Q31" s="13"/>
    </row>
    <row r="32" spans="1:21" ht="15" hidden="1" customHeight="1" x14ac:dyDescent="0.25">
      <c r="A32" s="55"/>
      <c r="B32" s="61"/>
      <c r="C32" s="61"/>
      <c r="D32" s="61"/>
      <c r="E32" s="61"/>
      <c r="F32" s="61"/>
      <c r="G32" s="61"/>
      <c r="H32" s="61"/>
      <c r="I32" s="61"/>
      <c r="J32" s="61"/>
      <c r="K32" s="58"/>
      <c r="L32" s="84"/>
      <c r="M32" s="87"/>
      <c r="N32" s="73"/>
      <c r="O32" s="76"/>
      <c r="P32" s="79"/>
      <c r="Q32" s="3"/>
    </row>
    <row r="33" spans="1:17" ht="15" hidden="1" customHeight="1" x14ac:dyDescent="0.25">
      <c r="A33" s="56"/>
      <c r="B33" s="62"/>
      <c r="C33" s="62"/>
      <c r="D33" s="62"/>
      <c r="E33" s="62"/>
      <c r="F33" s="62"/>
      <c r="G33" s="62"/>
      <c r="H33" s="62"/>
      <c r="I33" s="62"/>
      <c r="J33" s="62"/>
      <c r="K33" s="59"/>
      <c r="L33" s="85"/>
      <c r="M33" s="88"/>
      <c r="N33" s="74"/>
      <c r="O33" s="77"/>
      <c r="P33" s="36">
        <f>IFERROR(L31/SUM(N31:O33),0)</f>
        <v>0</v>
      </c>
      <c r="Q33" s="13"/>
    </row>
    <row r="34" spans="1:17" hidden="1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idden="1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M31:M33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  <mergeCell ref="L31:L33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J25:J27"/>
    <mergeCell ref="K25:K27"/>
    <mergeCell ref="L25:L27"/>
    <mergeCell ref="M25:M27"/>
    <mergeCell ref="A22:A24"/>
    <mergeCell ref="B22:B24"/>
    <mergeCell ref="C22:C24"/>
    <mergeCell ref="D22:D24"/>
    <mergeCell ref="E22:E24"/>
    <mergeCell ref="F22:F24"/>
    <mergeCell ref="G22:G24"/>
    <mergeCell ref="H19:H21"/>
    <mergeCell ref="I19:I21"/>
    <mergeCell ref="N16:N18"/>
    <mergeCell ref="C16:C18"/>
    <mergeCell ref="D16:D18"/>
    <mergeCell ref="E16:E18"/>
    <mergeCell ref="F16:F18"/>
    <mergeCell ref="G16:G18"/>
    <mergeCell ref="N22:N24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J19:J21"/>
    <mergeCell ref="K19:K21"/>
    <mergeCell ref="L19:L21"/>
    <mergeCell ref="M19:M21"/>
    <mergeCell ref="A16:A18"/>
    <mergeCell ref="B16:B18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J13:J15"/>
    <mergeCell ref="K13:K15"/>
    <mergeCell ref="L13:L15"/>
    <mergeCell ref="M13:M15"/>
    <mergeCell ref="A10:A12"/>
    <mergeCell ref="B10:B12"/>
    <mergeCell ref="C10:C12"/>
    <mergeCell ref="D10:D12"/>
    <mergeCell ref="E10:E12"/>
    <mergeCell ref="F10:F12"/>
    <mergeCell ref="G10:G12"/>
    <mergeCell ref="H7:H9"/>
    <mergeCell ref="I7:I9"/>
    <mergeCell ref="H13:H15"/>
    <mergeCell ref="I13:I15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J7:J9"/>
    <mergeCell ref="K7:K9"/>
    <mergeCell ref="L7:L9"/>
    <mergeCell ref="M7:M9"/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21" priority="3" stopIfTrue="1">
      <formula>OFFSET($A$2,(COLUMN()-1)*3-1,(ROW()+2)/3-1,1,1)&lt;&gt;CONCATENATE(RIGHT(B4,1),MID(B4,2,1),LEFT(B4,1))</formula>
    </cfRule>
    <cfRule type="cellIs" dxfId="20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G4" sqref="G4:G6"/>
    </sheetView>
  </sheetViews>
  <sheetFormatPr defaultRowHeight="15" x14ac:dyDescent="0.25"/>
  <cols>
    <col min="1" max="7" width="12.28515625" customWidth="1"/>
    <col min="8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str">
        <f t="shared" ref="B1:J1" ca="1" si="0">VLOOKUP(CONCATENATE(LEFT($A$2,1),COLUMN()-1),nevezettek,3,FALSE)</f>
        <v>Degre András</v>
      </c>
      <c r="C1" s="54" t="str">
        <f t="shared" ca="1" si="0"/>
        <v>Fábos Rudolf</v>
      </c>
      <c r="D1" s="54" t="str">
        <f t="shared" ca="1" si="0"/>
        <v>Greguss Csaba</v>
      </c>
      <c r="E1" s="54" t="str">
        <f t="shared" ca="1" si="0"/>
        <v>Szalántzy Kolos</v>
      </c>
      <c r="F1" s="54" t="str">
        <f t="shared" ca="1" si="0"/>
        <v>Tóth András</v>
      </c>
      <c r="G1" s="54" t="str">
        <f t="shared" ca="1" si="0"/>
        <v>Tóth Balázs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B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6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str">
        <f ca="1">B1</f>
        <v>Degre András</v>
      </c>
      <c r="B4" s="57"/>
      <c r="C4" s="60"/>
      <c r="D4" s="60"/>
      <c r="E4" s="60"/>
      <c r="F4" s="60" t="s">
        <v>30</v>
      </c>
      <c r="G4" s="60" t="s">
        <v>41</v>
      </c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8.0106000000000002</v>
      </c>
      <c r="L4" s="86">
        <f>1*COUNTIF(B4:J6,"5/0")+1*COUNTIF(B4:J6,"4/1")+1*COUNTIF(B4:J6,"3/2")+1*COUNTIF(B4:J6,"5/-")+0*COUNTIF(B4:J6,"2/3")+0*COUNTIF(B4:J6,"1/4")+0*COUNTIF(B4:J6,"0/5")</f>
        <v>1</v>
      </c>
      <c r="M4" s="72">
        <f>5*COUNTIF(B4:J6,"5/0")+4*COUNTIF(B4:J6,"4/1")+3*COUNTIF(B4:J6,"3/2")+5*COUNTIF(B4:J6,"5/-")+2*COUNTIF(B4:J6,"2/3")+1*COUNTIF(B4:J6,"1/4")+0*COUNTIF(B4:J6,"0/5")</f>
        <v>6</v>
      </c>
      <c r="N4" s="75">
        <f>0*COUNTIF(B4:J6,"5/0")+1*COUNTIF(B4:J6,"4/1")+2*COUNTIF(B4:J6,"3/2")+3*COUNTIF(B4:J6,"2/3")+4*COUNTIF(B4:J6,"1/4")+5*COUNTIF(B4:J6,"0/5")+5*COUNTIF(B4:J6,"-/5")</f>
        <v>4</v>
      </c>
      <c r="O4" s="78">
        <f>RANK(K4,K$4:K$30)</f>
        <v>3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0.80105999999999999</v>
      </c>
      <c r="P6" s="13"/>
    </row>
    <row r="7" spans="1:21" x14ac:dyDescent="0.25">
      <c r="A7" s="54" t="str">
        <f ca="1">C1</f>
        <v>Fábos Rudolf</v>
      </c>
      <c r="B7" s="60"/>
      <c r="C7" s="57"/>
      <c r="D7" s="60" t="s">
        <v>37</v>
      </c>
      <c r="E7" s="60"/>
      <c r="F7" s="60" t="s">
        <v>42</v>
      </c>
      <c r="G7" s="60" t="s">
        <v>30</v>
      </c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10.0108</v>
      </c>
      <c r="L7" s="86">
        <f>1*COUNTIF(B7:J9,"5/0")+1*COUNTIF(B7:J9,"4/1")+1*COUNTIF(B7:J9,"3/2")+1*COUNTIF(B7:J9,"5/-")+0*COUNTIF(B7:J9,"2/3")+0*COUNTIF(B7:J9,"1/4")+0*COUNTIF(B7:J9,"0/5")</f>
        <v>1</v>
      </c>
      <c r="M7" s="72">
        <f>5*COUNTIF(B7:J9,"5/0")+4*COUNTIF(B7:J9,"4/1")+3*COUNTIF(B7:J9,"3/2")+5*COUNTIF(B7:J9,"5/-")+2*COUNTIF(B7:J9,"2/3")+1*COUNTIF(B7:J9,"1/4")+0*COUNTIF(B7:J9,"0/5")</f>
        <v>8</v>
      </c>
      <c r="N7" s="75">
        <f>0*COUNTIF(B7:J9,"5/0")+1*COUNTIF(B7:J9,"4/1")+2*COUNTIF(B7:J9,"3/2")+3*COUNTIF(B7:J9,"2/3")+4*COUNTIF(B7:J9,"1/4")+5*COUNTIF(B7:J9,"0/5")+5*COUNTIF(B7:J9,"-/5")</f>
        <v>7</v>
      </c>
      <c r="O7" s="78">
        <f>RANK(K7,K$4:K$30)</f>
        <v>2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0.66738666666666668</v>
      </c>
      <c r="P9" s="13"/>
      <c r="R9" s="11"/>
    </row>
    <row r="10" spans="1:21" x14ac:dyDescent="0.25">
      <c r="A10" s="54" t="str">
        <f ca="1">D1</f>
        <v>Greguss Csaba</v>
      </c>
      <c r="B10" s="60"/>
      <c r="C10" s="60" t="s">
        <v>38</v>
      </c>
      <c r="D10" s="57"/>
      <c r="E10" s="60"/>
      <c r="F10" s="60"/>
      <c r="G10" s="60"/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1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5</v>
      </c>
      <c r="O10" s="78">
        <f>RANK(K10,K$4:K$30)</f>
        <v>5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0.2</v>
      </c>
      <c r="P12" s="13"/>
    </row>
    <row r="13" spans="1:21" x14ac:dyDescent="0.25">
      <c r="A13" s="54" t="str">
        <f ca="1">E1</f>
        <v>Szalántzy Kolos</v>
      </c>
      <c r="B13" s="60"/>
      <c r="C13" s="60"/>
      <c r="D13" s="60"/>
      <c r="E13" s="57"/>
      <c r="F13" s="60"/>
      <c r="G13" s="60"/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0</v>
      </c>
      <c r="O13" s="78">
        <f>RANK(K13,K$4:K$30)</f>
        <v>6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</v>
      </c>
      <c r="P15" s="13"/>
    </row>
    <row r="16" spans="1:21" x14ac:dyDescent="0.25">
      <c r="A16" s="54" t="str">
        <f ca="1">F1</f>
        <v>Tóth András</v>
      </c>
      <c r="B16" s="60" t="s">
        <v>29</v>
      </c>
      <c r="C16" s="60" t="s">
        <v>41</v>
      </c>
      <c r="D16" s="60"/>
      <c r="E16" s="60"/>
      <c r="F16" s="57"/>
      <c r="G16" s="60"/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10.0207</v>
      </c>
      <c r="L16" s="86">
        <f>1*COUNTIF(B16:J18,"5/0")+1*COUNTIF(B16:J18,"4/1")+1*COUNTIF(B16:J18,"3/2")+1*COUNTIF(B16:J18,"5/-")+0*COUNTIF(B16:J18,"2/3")+0*COUNTIF(B16:J18,"1/4")+0*COUNTIF(B16:J18,"0/5")</f>
        <v>2</v>
      </c>
      <c r="M16" s="72">
        <f>5*COUNTIF(B16:J18,"5/0")+4*COUNTIF(B16:J18,"4/1")+3*COUNTIF(B16:J18,"3/2")+5*COUNTIF(B16:J18,"5/-")+2*COUNTIF(B16:J18,"2/3")+1*COUNTIF(B16:J18,"1/4")+0*COUNTIF(B16:J18,"0/5")</f>
        <v>7</v>
      </c>
      <c r="N16" s="75">
        <f>0*COUNTIF(B16:J18,"5/0")+1*COUNTIF(B16:J18,"4/1")+2*COUNTIF(B16:J18,"3/2")+3*COUNTIF(B16:J18,"2/3")+4*COUNTIF(B16:J18,"1/4")+5*COUNTIF(B16:J18,"0/5")+5*COUNTIF(B16:J18,"-/5")</f>
        <v>3</v>
      </c>
      <c r="O16" s="78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1.00207</v>
      </c>
      <c r="P18" s="13"/>
    </row>
    <row r="19" spans="1:20" x14ac:dyDescent="0.25">
      <c r="A19" s="54" t="str">
        <f ca="1">G1</f>
        <v>Tóth Balázs</v>
      </c>
      <c r="B19" s="60" t="s">
        <v>42</v>
      </c>
      <c r="C19" s="60" t="s">
        <v>29</v>
      </c>
      <c r="D19" s="60"/>
      <c r="E19" s="60"/>
      <c r="F19" s="60"/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7.0103999999999997</v>
      </c>
      <c r="L19" s="86">
        <f>1*COUNTIF(B19:J21,"5/0")+1*COUNTIF(B19:J21,"4/1")+1*COUNTIF(B19:J21,"3/2")+1*COUNTIF(B19:J21,"5/-")+0*COUNTIF(B19:J21,"2/3")+0*COUNTIF(B19:J21,"1/4")+0*COUNTIF(B19:J21,"0/5")</f>
        <v>1</v>
      </c>
      <c r="M19" s="72">
        <f>5*COUNTIF(B19:J21,"5/0")+4*COUNTIF(B19:J21,"4/1")+3*COUNTIF(B19:J21,"3/2")+5*COUNTIF(B19:J21,"5/-")+2*COUNTIF(B19:J21,"2/3")+1*COUNTIF(B19:J21,"1/4")+0*COUNTIF(B19:J21,"0/5")</f>
        <v>4</v>
      </c>
      <c r="N19" s="75">
        <f>0*COUNTIF(B19:J21,"5/0")+1*COUNTIF(B19:J21,"4/1")+2*COUNTIF(B19:J21,"3/2")+3*COUNTIF(B19:J21,"2/3")+4*COUNTIF(B19:J21,"1/4")+5*COUNTIF(B19:J21,"0/5")+5*COUNTIF(B19:J21,"-/5")</f>
        <v>6</v>
      </c>
      <c r="O19" s="78">
        <f>RANK(K19,K$4:K$30)</f>
        <v>4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0.70104</v>
      </c>
      <c r="P21" s="13"/>
    </row>
    <row r="22" spans="1:20" hidden="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6</v>
      </c>
      <c r="P22" s="13"/>
    </row>
    <row r="23" spans="1:20" hidden="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hidden="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6</v>
      </c>
      <c r="P25" s="13"/>
    </row>
    <row r="26" spans="1:20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hidden="1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6</v>
      </c>
      <c r="P28" s="13"/>
    </row>
    <row r="29" spans="1:20" ht="15" hidden="1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hidden="1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hidden="1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19" sqref="B19:B21"/>
    </sheetView>
  </sheetViews>
  <sheetFormatPr defaultRowHeight="15" x14ac:dyDescent="0.25"/>
  <cols>
    <col min="1" max="7" width="12.28515625" customWidth="1"/>
    <col min="8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str">
        <f t="shared" ref="B1:J1" ca="1" si="0">VLOOKUP(CONCATENATE(LEFT($A$2,1),COLUMN()-1),nevezettek,3,FALSE)</f>
        <v>Borka Zoltán</v>
      </c>
      <c r="C1" s="54" t="str">
        <f t="shared" ca="1" si="0"/>
        <v>Csörgő Norbert</v>
      </c>
      <c r="D1" s="54" t="str">
        <f t="shared" ca="1" si="0"/>
        <v>Énekes Gábor</v>
      </c>
      <c r="E1" s="54" t="str">
        <f t="shared" ca="1" si="0"/>
        <v>Herédi Zsolt</v>
      </c>
      <c r="F1" s="54" t="str">
        <f t="shared" ca="1" si="0"/>
        <v>Keserű András</v>
      </c>
      <c r="G1" s="54" t="str">
        <f t="shared" ca="1" si="0"/>
        <v>Márton Szilárd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C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6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str">
        <f ca="1">B1</f>
        <v>Borka Zoltán</v>
      </c>
      <c r="B4" s="57"/>
      <c r="C4" s="60"/>
      <c r="D4" s="60" t="s">
        <v>42</v>
      </c>
      <c r="E4" s="60" t="s">
        <v>41</v>
      </c>
      <c r="F4" s="60" t="s">
        <v>41</v>
      </c>
      <c r="G4" s="60" t="s">
        <v>37</v>
      </c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17.031400000000001</v>
      </c>
      <c r="L4" s="86">
        <f>1*COUNTIF(B4:J6,"5/0")+1*COUNTIF(B4:J6,"4/1")+1*COUNTIF(B4:J6,"3/2")+1*COUNTIF(B4:J6,"5/-")+0*COUNTIF(B4:J6,"2/3")+0*COUNTIF(B4:J6,"1/4")+0*COUNTIF(B4:J6,"0/5")</f>
        <v>3</v>
      </c>
      <c r="M4" s="72">
        <f>5*COUNTIF(B4:J6,"5/0")+4*COUNTIF(B4:J6,"4/1")+3*COUNTIF(B4:J6,"3/2")+5*COUNTIF(B4:J6,"5/-")+2*COUNTIF(B4:J6,"2/3")+1*COUNTIF(B4:J6,"1/4")+0*COUNTIF(B4:J6,"0/5")</f>
        <v>14</v>
      </c>
      <c r="N4" s="75">
        <f>0*COUNTIF(B4:J6,"5/0")+1*COUNTIF(B4:J6,"4/1")+2*COUNTIF(B4:J6,"3/2")+3*COUNTIF(B4:J6,"2/3")+4*COUNTIF(B4:J6,"1/4")+5*COUNTIF(B4:J6,"0/5")+5*COUNTIF(B4:J6,"-/5")</f>
        <v>6</v>
      </c>
      <c r="O4" s="78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0.85157000000000005</v>
      </c>
      <c r="P6" s="13"/>
    </row>
    <row r="7" spans="1:21" x14ac:dyDescent="0.25">
      <c r="A7" s="54" t="str">
        <f ca="1">C1</f>
        <v>Csörgő Norbert</v>
      </c>
      <c r="B7" s="60"/>
      <c r="C7" s="57"/>
      <c r="D7" s="60"/>
      <c r="E7" s="60"/>
      <c r="F7" s="60"/>
      <c r="G7" s="60"/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0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0</v>
      </c>
      <c r="O7" s="78">
        <f>RANK(K7,K$4:K$30)</f>
        <v>6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</v>
      </c>
      <c r="P9" s="13"/>
      <c r="R9" s="11"/>
    </row>
    <row r="10" spans="1:21" x14ac:dyDescent="0.25">
      <c r="A10" s="54" t="str">
        <f ca="1">D1</f>
        <v>Énekes Gábor</v>
      </c>
      <c r="B10" s="60" t="s">
        <v>41</v>
      </c>
      <c r="C10" s="60"/>
      <c r="D10" s="57"/>
      <c r="E10" s="60" t="s">
        <v>41</v>
      </c>
      <c r="F10" s="60"/>
      <c r="G10" s="60"/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10.020799999999999</v>
      </c>
      <c r="L10" s="86">
        <f>1*COUNTIF(B10:J12,"5/0")+1*COUNTIF(B10:J12,"4/1")+1*COUNTIF(B10:J12,"3/2")+1*COUNTIF(B10:J12,"5/-")+0*COUNTIF(B10:J12,"2/3")+0*COUNTIF(B10:J12,"1/4")+0*COUNTIF(B10:J12,"0/5")</f>
        <v>2</v>
      </c>
      <c r="M10" s="72">
        <f>5*COUNTIF(B10:J12,"5/0")+4*COUNTIF(B10:J12,"4/1")+3*COUNTIF(B10:J12,"3/2")+5*COUNTIF(B10:J12,"5/-")+2*COUNTIF(B10:J12,"2/3")+1*COUNTIF(B10:J12,"1/4")+0*COUNTIF(B10:J12,"0/5")</f>
        <v>8</v>
      </c>
      <c r="N10" s="75">
        <f>0*COUNTIF(B10:J12,"5/0")+1*COUNTIF(B10:J12,"4/1")+2*COUNTIF(B10:J12,"3/2")+3*COUNTIF(B10:J12,"2/3")+4*COUNTIF(B10:J12,"1/4")+5*COUNTIF(B10:J12,"0/5")+5*COUNTIF(B10:J12,"-/5")</f>
        <v>2</v>
      </c>
      <c r="O10" s="78">
        <f>RANK(K10,K$4:K$30)</f>
        <v>2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1.0020799999999999</v>
      </c>
      <c r="P12" s="13"/>
    </row>
    <row r="13" spans="1:21" x14ac:dyDescent="0.25">
      <c r="A13" s="54" t="str">
        <f ca="1">E1</f>
        <v>Herédi Zsolt</v>
      </c>
      <c r="B13" s="60" t="s">
        <v>42</v>
      </c>
      <c r="C13" s="60"/>
      <c r="D13" s="60" t="s">
        <v>42</v>
      </c>
      <c r="E13" s="57"/>
      <c r="F13" s="60"/>
      <c r="G13" s="60"/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4.0002000000000004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2</v>
      </c>
      <c r="N13" s="75">
        <f>0*COUNTIF(B13:J15,"5/0")+1*COUNTIF(B13:J15,"4/1")+2*COUNTIF(B13:J15,"3/2")+3*COUNTIF(B13:J15,"2/3")+4*COUNTIF(B13:J15,"1/4")+5*COUNTIF(B13:J15,"0/5")+5*COUNTIF(B13:J15,"-/5")</f>
        <v>8</v>
      </c>
      <c r="O13" s="78">
        <f>RANK(K13,K$4:K$30)</f>
        <v>4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0.40002000000000004</v>
      </c>
      <c r="P15" s="13"/>
    </row>
    <row r="16" spans="1:21" x14ac:dyDescent="0.25">
      <c r="A16" s="54" t="str">
        <f ca="1">F1</f>
        <v>Keserű András</v>
      </c>
      <c r="B16" s="60" t="s">
        <v>42</v>
      </c>
      <c r="C16" s="60"/>
      <c r="D16" s="60"/>
      <c r="E16" s="60"/>
      <c r="F16" s="57"/>
      <c r="G16" s="60" t="s">
        <v>42</v>
      </c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4.0002000000000004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2</v>
      </c>
      <c r="N16" s="75">
        <f>0*COUNTIF(B16:J18,"5/0")+1*COUNTIF(B16:J18,"4/1")+2*COUNTIF(B16:J18,"3/2")+3*COUNTIF(B16:J18,"2/3")+4*COUNTIF(B16:J18,"1/4")+5*COUNTIF(B16:J18,"0/5")+5*COUNTIF(B16:J18,"-/5")</f>
        <v>8</v>
      </c>
      <c r="O16" s="78">
        <f>RANK(K16,K$4:K$30)</f>
        <v>4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0.40002000000000004</v>
      </c>
      <c r="P18" s="13"/>
    </row>
    <row r="19" spans="1:20" x14ac:dyDescent="0.25">
      <c r="A19" s="54" t="str">
        <f ca="1">G1</f>
        <v>Márton Szilárd</v>
      </c>
      <c r="B19" s="60" t="s">
        <v>38</v>
      </c>
      <c r="C19" s="60"/>
      <c r="D19" s="60"/>
      <c r="E19" s="60"/>
      <c r="F19" s="60" t="s">
        <v>41</v>
      </c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6.0103999999999997</v>
      </c>
      <c r="L19" s="86">
        <f>1*COUNTIF(B19:J21,"5/0")+1*COUNTIF(B19:J21,"4/1")+1*COUNTIF(B19:J21,"3/2")+1*COUNTIF(B19:J21,"5/-")+0*COUNTIF(B19:J21,"2/3")+0*COUNTIF(B19:J21,"1/4")+0*COUNTIF(B19:J21,"0/5")</f>
        <v>1</v>
      </c>
      <c r="M19" s="72">
        <f>5*COUNTIF(B19:J21,"5/0")+4*COUNTIF(B19:J21,"4/1")+3*COUNTIF(B19:J21,"3/2")+5*COUNTIF(B19:J21,"5/-")+2*COUNTIF(B19:J21,"2/3")+1*COUNTIF(B19:J21,"1/4")+0*COUNTIF(B19:J21,"0/5")</f>
        <v>4</v>
      </c>
      <c r="N19" s="75">
        <f>0*COUNTIF(B19:J21,"5/0")+1*COUNTIF(B19:J21,"4/1")+2*COUNTIF(B19:J21,"3/2")+3*COUNTIF(B19:J21,"2/3")+4*COUNTIF(B19:J21,"1/4")+5*COUNTIF(B19:J21,"0/5")+5*COUNTIF(B19:J21,"-/5")</f>
        <v>6</v>
      </c>
      <c r="O19" s="78">
        <f>RANK(K19,K$4:K$30)</f>
        <v>3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0.60104000000000002</v>
      </c>
      <c r="P21" s="13"/>
    </row>
    <row r="22" spans="1:20" hidden="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6</v>
      </c>
      <c r="P22" s="13"/>
    </row>
    <row r="23" spans="1:20" hidden="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hidden="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6</v>
      </c>
      <c r="P25" s="13"/>
    </row>
    <row r="26" spans="1:20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hidden="1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6</v>
      </c>
      <c r="P28" s="13"/>
    </row>
    <row r="29" spans="1:20" ht="15" hidden="1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hidden="1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E19" sqref="E19:E21"/>
    </sheetView>
  </sheetViews>
  <sheetFormatPr defaultRowHeight="15" x14ac:dyDescent="0.25"/>
  <cols>
    <col min="1" max="7" width="12.28515625" customWidth="1"/>
    <col min="8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str">
        <f t="shared" ref="B1:J1" ca="1" si="0">VLOOKUP(CONCATENATE(LEFT($A$2,1),COLUMN()-1),nevezettek,3,FALSE)</f>
        <v>Horkay Máté</v>
      </c>
      <c r="C1" s="54" t="str">
        <f t="shared" ca="1" si="0"/>
        <v>Katona Mátyás</v>
      </c>
      <c r="D1" s="54" t="str">
        <f t="shared" ca="1" si="0"/>
        <v>Kovács Pál</v>
      </c>
      <c r="E1" s="54" t="str">
        <f t="shared" ca="1" si="0"/>
        <v>Pásztor Roland</v>
      </c>
      <c r="F1" s="54" t="str">
        <f t="shared" ca="1" si="0"/>
        <v>Sarkadi-Nagy András</v>
      </c>
      <c r="G1" s="54" t="str">
        <f t="shared" ca="1" si="0"/>
        <v>Velencei Bence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D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6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str">
        <f ca="1">B1</f>
        <v>Horkay Máté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78">
        <f>RANK(K4,K$4:K$30)</f>
        <v>5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</v>
      </c>
      <c r="P6" s="13"/>
    </row>
    <row r="7" spans="1:21" x14ac:dyDescent="0.25">
      <c r="A7" s="54" t="str">
        <f ca="1">C1</f>
        <v>Katona Mátyás</v>
      </c>
      <c r="B7" s="60"/>
      <c r="C7" s="57"/>
      <c r="D7" s="60"/>
      <c r="E7" s="60"/>
      <c r="F7" s="60"/>
      <c r="G7" s="60" t="s">
        <v>42</v>
      </c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2.0001000000000002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1</v>
      </c>
      <c r="N7" s="75">
        <f>0*COUNTIF(B7:J9,"5/0")+1*COUNTIF(B7:J9,"4/1")+2*COUNTIF(B7:J9,"3/2")+3*COUNTIF(B7:J9,"2/3")+4*COUNTIF(B7:J9,"1/4")+5*COUNTIF(B7:J9,"0/5")+5*COUNTIF(B7:J9,"-/5")</f>
        <v>4</v>
      </c>
      <c r="O7" s="78">
        <f>RANK(K7,K$4:K$30)</f>
        <v>2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0.40002000000000004</v>
      </c>
      <c r="P9" s="13"/>
      <c r="R9" s="11"/>
    </row>
    <row r="10" spans="1:21" x14ac:dyDescent="0.25">
      <c r="A10" s="54" t="str">
        <f ca="1">D1</f>
        <v>Kovács Pál</v>
      </c>
      <c r="B10" s="60"/>
      <c r="C10" s="60"/>
      <c r="D10" s="57"/>
      <c r="E10" s="60"/>
      <c r="F10" s="60"/>
      <c r="G10" s="60"/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6">
        <f>1*COUNTIF(B10:J12,"5/0")+1*COUNTIF(B10:J12,"4/1")+1*COUNTIF(B10:J12,"3/2")+1*COUNTIF(B10:J12,"5/-")+0*COUNTIF(B10:J12,"2/3")+0*COUNTIF(B10:J12,"1/4")+0*COUNTIF(B10:J12,"0/5")</f>
        <v>0</v>
      </c>
      <c r="M10" s="72">
        <f>5*COUNTIF(B10:J12,"5/0")+4*COUNTIF(B10:J12,"4/1")+3*COUNTIF(B10:J12,"3/2")+5*COUNTIF(B10:J12,"5/-")+2*COUNTIF(B10:J12,"2/3")+1*COUNTIF(B10:J12,"1/4")+0*COUNTIF(B10:J12,"0/5")</f>
        <v>0</v>
      </c>
      <c r="N10" s="75">
        <f>0*COUNTIF(B10:J12,"5/0")+1*COUNTIF(B10:J12,"4/1")+2*COUNTIF(B10:J12,"3/2")+3*COUNTIF(B10:J12,"2/3")+4*COUNTIF(B10:J12,"1/4")+5*COUNTIF(B10:J12,"0/5")+5*COUNTIF(B10:J12,"-/5")</f>
        <v>0</v>
      </c>
      <c r="O10" s="78">
        <f>RANK(K10,K$4:K$30)</f>
        <v>5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</v>
      </c>
      <c r="P12" s="13"/>
    </row>
    <row r="13" spans="1:21" x14ac:dyDescent="0.25">
      <c r="A13" s="54" t="str">
        <f ca="1">E1</f>
        <v>Pásztor Roland</v>
      </c>
      <c r="B13" s="60"/>
      <c r="C13" s="60"/>
      <c r="D13" s="60"/>
      <c r="E13" s="57"/>
      <c r="F13" s="60"/>
      <c r="G13" s="60" t="s">
        <v>38</v>
      </c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1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5</v>
      </c>
      <c r="O13" s="78">
        <f>RANK(K13,K$4:K$30)</f>
        <v>4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0.2</v>
      </c>
      <c r="P15" s="13"/>
    </row>
    <row r="16" spans="1:21" x14ac:dyDescent="0.25">
      <c r="A16" s="54" t="str">
        <f ca="1">F1</f>
        <v>Sarkadi-Nagy András</v>
      </c>
      <c r="B16" s="60"/>
      <c r="C16" s="60"/>
      <c r="D16" s="60"/>
      <c r="E16" s="60"/>
      <c r="F16" s="57"/>
      <c r="G16" s="60" t="s">
        <v>42</v>
      </c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2.0001000000000002</v>
      </c>
      <c r="L16" s="86">
        <f>1*COUNTIF(B16:J18,"5/0")+1*COUNTIF(B16:J18,"4/1")+1*COUNTIF(B16:J18,"3/2")+1*COUNTIF(B16:J18,"5/-")+0*COUNTIF(B16:J18,"2/3")+0*COUNTIF(B16:J18,"1/4")+0*COUNTIF(B16:J18,"0/5")</f>
        <v>0</v>
      </c>
      <c r="M16" s="72">
        <f>5*COUNTIF(B16:J18,"5/0")+4*COUNTIF(B16:J18,"4/1")+3*COUNTIF(B16:J18,"3/2")+5*COUNTIF(B16:J18,"5/-")+2*COUNTIF(B16:J18,"2/3")+1*COUNTIF(B16:J18,"1/4")+0*COUNTIF(B16:J18,"0/5")</f>
        <v>1</v>
      </c>
      <c r="N16" s="75">
        <f>0*COUNTIF(B16:J18,"5/0")+1*COUNTIF(B16:J18,"4/1")+2*COUNTIF(B16:J18,"3/2")+3*COUNTIF(B16:J18,"2/3")+4*COUNTIF(B16:J18,"1/4")+5*COUNTIF(B16:J18,"0/5")+5*COUNTIF(B16:J18,"-/5")</f>
        <v>4</v>
      </c>
      <c r="O16" s="78">
        <f>RANK(K16,K$4:K$30)</f>
        <v>2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0.40002000000000004</v>
      </c>
      <c r="P18" s="13"/>
    </row>
    <row r="19" spans="1:20" x14ac:dyDescent="0.25">
      <c r="A19" s="54" t="str">
        <f ca="1">G1</f>
        <v>Velencei Bence</v>
      </c>
      <c r="B19" s="60"/>
      <c r="C19" s="60" t="s">
        <v>41</v>
      </c>
      <c r="D19" s="60"/>
      <c r="E19" s="60" t="s">
        <v>37</v>
      </c>
      <c r="F19" s="60" t="s">
        <v>41</v>
      </c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15.0313</v>
      </c>
      <c r="L19" s="86">
        <f>1*COUNTIF(B19:J21,"5/0")+1*COUNTIF(B19:J21,"4/1")+1*COUNTIF(B19:J21,"3/2")+1*COUNTIF(B19:J21,"5/-")+0*COUNTIF(B19:J21,"2/3")+0*COUNTIF(B19:J21,"1/4")+0*COUNTIF(B19:J21,"0/5")</f>
        <v>3</v>
      </c>
      <c r="M19" s="72">
        <f>5*COUNTIF(B19:J21,"5/0")+4*COUNTIF(B19:J21,"4/1")+3*COUNTIF(B19:J21,"3/2")+5*COUNTIF(B19:J21,"5/-")+2*COUNTIF(B19:J21,"2/3")+1*COUNTIF(B19:J21,"1/4")+0*COUNTIF(B19:J21,"0/5")</f>
        <v>13</v>
      </c>
      <c r="N19" s="75">
        <f>0*COUNTIF(B19:J21,"5/0")+1*COUNTIF(B19:J21,"4/1")+2*COUNTIF(B19:J21,"3/2")+3*COUNTIF(B19:J21,"2/3")+4*COUNTIF(B19:J21,"1/4")+5*COUNTIF(B19:J21,"0/5")+5*COUNTIF(B19:J21,"-/5")</f>
        <v>2</v>
      </c>
      <c r="O19" s="78">
        <f>RANK(K19,K$4:K$30)</f>
        <v>1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1.0020866666666666</v>
      </c>
      <c r="P21" s="13"/>
    </row>
    <row r="22" spans="1:20" hidden="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5</v>
      </c>
      <c r="P22" s="13"/>
    </row>
    <row r="23" spans="1:20" hidden="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hidden="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5</v>
      </c>
      <c r="P25" s="13"/>
    </row>
    <row r="26" spans="1:20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hidden="1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5</v>
      </c>
      <c r="P28" s="13"/>
    </row>
    <row r="29" spans="1:20" ht="15" hidden="1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hidden="1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E19" sqref="E19:E21"/>
    </sheetView>
  </sheetViews>
  <sheetFormatPr defaultRowHeight="15" x14ac:dyDescent="0.25"/>
  <cols>
    <col min="1" max="7" width="12.28515625" customWidth="1"/>
    <col min="8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str">
        <f t="shared" ref="B1:J1" ca="1" si="0">VLOOKUP(CONCATENATE(LEFT($A$2,1),COLUMN()-1),nevezettek,3,FALSE)</f>
        <v>Dr. Endre Szabolcs</v>
      </c>
      <c r="C1" s="54" t="str">
        <f t="shared" ca="1" si="0"/>
        <v>Drozsnyik Dávid</v>
      </c>
      <c r="D1" s="54" t="str">
        <f t="shared" ca="1" si="0"/>
        <v>Gazsi Szabolcs</v>
      </c>
      <c r="E1" s="54" t="str">
        <f t="shared" ca="1" si="0"/>
        <v>Gulcsik Péter</v>
      </c>
      <c r="F1" s="54" t="str">
        <f t="shared" ca="1" si="0"/>
        <v>Lajtai László ifj.</v>
      </c>
      <c r="G1" s="54" t="str">
        <f t="shared" ca="1" si="0"/>
        <v>Máté Kristóf</v>
      </c>
      <c r="H1" s="54" t="e">
        <f t="shared" ca="1" si="0"/>
        <v>#N/A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E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6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str">
        <f ca="1">B1</f>
        <v>Dr. Endre Szabolcs</v>
      </c>
      <c r="B4" s="57"/>
      <c r="C4" s="60" t="s">
        <v>37</v>
      </c>
      <c r="D4" s="60" t="s">
        <v>42</v>
      </c>
      <c r="E4" s="60" t="s">
        <v>41</v>
      </c>
      <c r="F4" s="60" t="s">
        <v>30</v>
      </c>
      <c r="G4" s="60" t="s">
        <v>30</v>
      </c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18.0214</v>
      </c>
      <c r="L4" s="86">
        <f>1*COUNTIF(B4:J6,"5/0")+1*COUNTIF(B4:J6,"4/1")+1*COUNTIF(B4:J6,"3/2")+1*COUNTIF(B4:J6,"5/-")+0*COUNTIF(B4:J6,"2/3")+0*COUNTIF(B4:J6,"1/4")+0*COUNTIF(B4:J6,"0/5")</f>
        <v>2</v>
      </c>
      <c r="M4" s="72">
        <f>5*COUNTIF(B4:J6,"5/0")+4*COUNTIF(B4:J6,"4/1")+3*COUNTIF(B4:J6,"3/2")+5*COUNTIF(B4:J6,"5/-")+2*COUNTIF(B4:J6,"2/3")+1*COUNTIF(B4:J6,"1/4")+0*COUNTIF(B4:J6,"0/5")</f>
        <v>14</v>
      </c>
      <c r="N4" s="75">
        <f>0*COUNTIF(B4:J6,"5/0")+1*COUNTIF(B4:J6,"4/1")+2*COUNTIF(B4:J6,"3/2")+3*COUNTIF(B4:J6,"2/3")+4*COUNTIF(B4:J6,"1/4")+5*COUNTIF(B4:J6,"0/5")+5*COUNTIF(B4:J6,"-/5")</f>
        <v>11</v>
      </c>
      <c r="O4" s="78">
        <f>RANK(K4,K$4:K$30)</f>
        <v>1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0.72085599999999994</v>
      </c>
      <c r="P6" s="13"/>
    </row>
    <row r="7" spans="1:21" x14ac:dyDescent="0.25">
      <c r="A7" s="54" t="str">
        <f ca="1">C1</f>
        <v>Drozsnyik Dávid</v>
      </c>
      <c r="B7" s="60" t="s">
        <v>38</v>
      </c>
      <c r="C7" s="57"/>
      <c r="D7" s="60"/>
      <c r="E7" s="60"/>
      <c r="F7" s="60"/>
      <c r="G7" s="60"/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1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5</v>
      </c>
      <c r="O7" s="78">
        <f>RANK(K7,K$4:K$30)</f>
        <v>6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0.2</v>
      </c>
      <c r="P9" s="13"/>
      <c r="R9" s="11"/>
    </row>
    <row r="10" spans="1:21" x14ac:dyDescent="0.25">
      <c r="A10" s="54" t="str">
        <f ca="1">D1</f>
        <v>Gazsi Szabolcs</v>
      </c>
      <c r="B10" s="60" t="s">
        <v>41</v>
      </c>
      <c r="C10" s="60"/>
      <c r="D10" s="57"/>
      <c r="E10" s="60"/>
      <c r="F10" s="60"/>
      <c r="G10" s="60" t="s">
        <v>37</v>
      </c>
      <c r="H10" s="60"/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10.020899999999999</v>
      </c>
      <c r="L10" s="86">
        <f>1*COUNTIF(B10:J12,"5/0")+1*COUNTIF(B10:J12,"4/1")+1*COUNTIF(B10:J12,"3/2")+1*COUNTIF(B10:J12,"5/-")+0*COUNTIF(B10:J12,"2/3")+0*COUNTIF(B10:J12,"1/4")+0*COUNTIF(B10:J12,"0/5")</f>
        <v>2</v>
      </c>
      <c r="M10" s="72">
        <f>5*COUNTIF(B10:J12,"5/0")+4*COUNTIF(B10:J12,"4/1")+3*COUNTIF(B10:J12,"3/2")+5*COUNTIF(B10:J12,"5/-")+2*COUNTIF(B10:J12,"2/3")+1*COUNTIF(B10:J12,"1/4")+0*COUNTIF(B10:J12,"0/5")</f>
        <v>9</v>
      </c>
      <c r="N10" s="75">
        <f>0*COUNTIF(B10:J12,"5/0")+1*COUNTIF(B10:J12,"4/1")+2*COUNTIF(B10:J12,"3/2")+3*COUNTIF(B10:J12,"2/3")+4*COUNTIF(B10:J12,"1/4")+5*COUNTIF(B10:J12,"0/5")+5*COUNTIF(B10:J12,"-/5")</f>
        <v>1</v>
      </c>
      <c r="O10" s="78">
        <f>RANK(K10,K$4:K$30)</f>
        <v>3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1.0020899999999999</v>
      </c>
      <c r="P12" s="13"/>
    </row>
    <row r="13" spans="1:21" x14ac:dyDescent="0.25">
      <c r="A13" s="54" t="str">
        <f ca="1">E1</f>
        <v>Gulcsik Péter</v>
      </c>
      <c r="B13" s="60" t="s">
        <v>42</v>
      </c>
      <c r="C13" s="60"/>
      <c r="D13" s="60"/>
      <c r="E13" s="57"/>
      <c r="F13" s="60"/>
      <c r="G13" s="60" t="s">
        <v>42</v>
      </c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4.0002000000000004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2</v>
      </c>
      <c r="N13" s="75">
        <f>0*COUNTIF(B13:J15,"5/0")+1*COUNTIF(B13:J15,"4/1")+2*COUNTIF(B13:J15,"3/2")+3*COUNTIF(B13:J15,"2/3")+4*COUNTIF(B13:J15,"1/4")+5*COUNTIF(B13:J15,"0/5")+5*COUNTIF(B13:J15,"-/5")</f>
        <v>8</v>
      </c>
      <c r="O13" s="78">
        <f>RANK(K13,K$4:K$30)</f>
        <v>5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0.40002000000000004</v>
      </c>
      <c r="P15" s="13"/>
    </row>
    <row r="16" spans="1:21" x14ac:dyDescent="0.25">
      <c r="A16" s="54" t="str">
        <f ca="1">F1</f>
        <v>Lajtai László ifj.</v>
      </c>
      <c r="B16" s="60" t="s">
        <v>29</v>
      </c>
      <c r="C16" s="60"/>
      <c r="D16" s="60"/>
      <c r="E16" s="60"/>
      <c r="F16" s="57"/>
      <c r="G16" s="60"/>
      <c r="H16" s="60"/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5.0103</v>
      </c>
      <c r="L16" s="86">
        <f>1*COUNTIF(B16:J18,"5/0")+1*COUNTIF(B16:J18,"4/1")+1*COUNTIF(B16:J18,"3/2")+1*COUNTIF(B16:J18,"5/-")+0*COUNTIF(B16:J18,"2/3")+0*COUNTIF(B16:J18,"1/4")+0*COUNTIF(B16:J18,"0/5")</f>
        <v>1</v>
      </c>
      <c r="M16" s="72">
        <f>5*COUNTIF(B16:J18,"5/0")+4*COUNTIF(B16:J18,"4/1")+3*COUNTIF(B16:J18,"3/2")+5*COUNTIF(B16:J18,"5/-")+2*COUNTIF(B16:J18,"2/3")+1*COUNTIF(B16:J18,"1/4")+0*COUNTIF(B16:J18,"0/5")</f>
        <v>3</v>
      </c>
      <c r="N16" s="75">
        <f>0*COUNTIF(B16:J18,"5/0")+1*COUNTIF(B16:J18,"4/1")+2*COUNTIF(B16:J18,"3/2")+3*COUNTIF(B16:J18,"2/3")+4*COUNTIF(B16:J18,"1/4")+5*COUNTIF(B16:J18,"0/5")+5*COUNTIF(B16:J18,"-/5")</f>
        <v>2</v>
      </c>
      <c r="O16" s="78">
        <f>RANK(K16,K$4:K$30)</f>
        <v>4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1.00206</v>
      </c>
      <c r="P18" s="13"/>
    </row>
    <row r="19" spans="1:20" x14ac:dyDescent="0.25">
      <c r="A19" s="54" t="str">
        <f ca="1">G1</f>
        <v>Máté Kristóf</v>
      </c>
      <c r="B19" s="60" t="s">
        <v>29</v>
      </c>
      <c r="C19" s="60"/>
      <c r="D19" s="60" t="s">
        <v>38</v>
      </c>
      <c r="E19" s="60" t="s">
        <v>41</v>
      </c>
      <c r="F19" s="60"/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11.0207</v>
      </c>
      <c r="L19" s="86">
        <f>1*COUNTIF(B19:J21,"5/0")+1*COUNTIF(B19:J21,"4/1")+1*COUNTIF(B19:J21,"3/2")+1*COUNTIF(B19:J21,"5/-")+0*COUNTIF(B19:J21,"2/3")+0*COUNTIF(B19:J21,"1/4")+0*COUNTIF(B19:J21,"0/5")</f>
        <v>2</v>
      </c>
      <c r="M19" s="72">
        <f>5*COUNTIF(B19:J21,"5/0")+4*COUNTIF(B19:J21,"4/1")+3*COUNTIF(B19:J21,"3/2")+5*COUNTIF(B19:J21,"5/-")+2*COUNTIF(B19:J21,"2/3")+1*COUNTIF(B19:J21,"1/4")+0*COUNTIF(B19:J21,"0/5")</f>
        <v>7</v>
      </c>
      <c r="N19" s="75">
        <f>0*COUNTIF(B19:J21,"5/0")+1*COUNTIF(B19:J21,"4/1")+2*COUNTIF(B19:J21,"3/2")+3*COUNTIF(B19:J21,"2/3")+4*COUNTIF(B19:J21,"1/4")+5*COUNTIF(B19:J21,"0/5")+5*COUNTIF(B19:J21,"-/5")</f>
        <v>8</v>
      </c>
      <c r="O19" s="78">
        <f>RANK(K19,K$4:K$30)</f>
        <v>2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0.73471333333333333</v>
      </c>
      <c r="P21" s="13"/>
    </row>
    <row r="22" spans="1:20" hidden="1" x14ac:dyDescent="0.25">
      <c r="A22" s="54" t="e">
        <f ca="1">H1</f>
        <v>#N/A</v>
      </c>
      <c r="B22" s="60"/>
      <c r="C22" s="60"/>
      <c r="D22" s="60"/>
      <c r="E22" s="60"/>
      <c r="F22" s="60"/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0</v>
      </c>
      <c r="N22" s="75">
        <f>0*COUNTIF(B22:J24,"5/0")+1*COUNTIF(B22:J24,"4/1")+2*COUNTIF(B22:J24,"3/2")+3*COUNTIF(B22:J24,"2/3")+4*COUNTIF(B22:J24,"1/4")+5*COUNTIF(B22:J24,"0/5")+5*COUNTIF(B22:J24,"-/5")</f>
        <v>0</v>
      </c>
      <c r="O22" s="78">
        <f>RANK(K22,K$4:K$30)</f>
        <v>7</v>
      </c>
      <c r="P22" s="13"/>
    </row>
    <row r="23" spans="1:20" hidden="1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hidden="1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</v>
      </c>
      <c r="P24" s="13"/>
    </row>
    <row r="25" spans="1:20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7</v>
      </c>
      <c r="P25" s="13"/>
    </row>
    <row r="26" spans="1:20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hidden="1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7</v>
      </c>
      <c r="P28" s="13"/>
    </row>
    <row r="29" spans="1:20" ht="15" hidden="1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hidden="1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22" sqref="D22:D24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4" t="str">
        <f t="shared" ref="B1:J1" ca="1" si="0">VLOOKUP(CONCATENATE(LEFT($A$2,1),COLUMN()-1),nevezettek,3,FALSE)</f>
        <v>Balikó Tamás</v>
      </c>
      <c r="C1" s="54" t="str">
        <f t="shared" ca="1" si="0"/>
        <v>Bíró Zsolt</v>
      </c>
      <c r="D1" s="54" t="str">
        <f t="shared" ca="1" si="0"/>
        <v>Bodoky Lukács Márk</v>
      </c>
      <c r="E1" s="54" t="str">
        <f t="shared" ca="1" si="0"/>
        <v>Makejev Miklós</v>
      </c>
      <c r="F1" s="54" t="str">
        <f t="shared" ca="1" si="0"/>
        <v>Nagy Róbert</v>
      </c>
      <c r="G1" s="54" t="str">
        <f t="shared" ca="1" si="0"/>
        <v>Sárközy Dezső</v>
      </c>
      <c r="H1" s="54" t="str">
        <f t="shared" ca="1" si="0"/>
        <v>Veres Csaba</v>
      </c>
      <c r="I1" s="54" t="e">
        <f t="shared" ca="1" si="0"/>
        <v>#N/A</v>
      </c>
      <c r="J1" s="63" t="e">
        <f t="shared" ca="1" si="0"/>
        <v>#N/A</v>
      </c>
      <c r="K1" s="66" t="s">
        <v>19</v>
      </c>
      <c r="L1" s="69" t="s">
        <v>27</v>
      </c>
      <c r="M1" s="45" t="s">
        <v>26</v>
      </c>
      <c r="N1" s="48" t="s">
        <v>31</v>
      </c>
      <c r="O1" s="51" t="s">
        <v>50</v>
      </c>
      <c r="P1" s="7"/>
    </row>
    <row r="2" spans="1:21" x14ac:dyDescent="0.25">
      <c r="A2" s="26" t="str">
        <f ca="1">RIGHT(CELL("filename",A1),6)</f>
        <v>F liga</v>
      </c>
      <c r="B2" s="55"/>
      <c r="C2" s="55"/>
      <c r="D2" s="55"/>
      <c r="E2" s="55"/>
      <c r="F2" s="55"/>
      <c r="G2" s="55"/>
      <c r="H2" s="55"/>
      <c r="I2" s="55"/>
      <c r="J2" s="64"/>
      <c r="K2" s="67"/>
      <c r="L2" s="70"/>
      <c r="M2" s="46"/>
      <c r="N2" s="49"/>
      <c r="O2" s="52"/>
      <c r="P2" s="7"/>
      <c r="Q2" s="28"/>
    </row>
    <row r="3" spans="1:21" x14ac:dyDescent="0.25">
      <c r="A3" s="27">
        <f ca="1">COUNTIF(Elérhetőségek!D:D,LEFT(A2,1))</f>
        <v>7</v>
      </c>
      <c r="B3" s="56"/>
      <c r="C3" s="56"/>
      <c r="D3" s="56"/>
      <c r="E3" s="56"/>
      <c r="F3" s="56"/>
      <c r="G3" s="56"/>
      <c r="H3" s="56"/>
      <c r="I3" s="56"/>
      <c r="J3" s="65"/>
      <c r="K3" s="68"/>
      <c r="L3" s="71"/>
      <c r="M3" s="47"/>
      <c r="N3" s="50"/>
      <c r="O3" s="53"/>
      <c r="P3" s="7"/>
      <c r="Q3" s="29"/>
    </row>
    <row r="4" spans="1:21" ht="15" customHeight="1" x14ac:dyDescent="0.25">
      <c r="A4" s="54" t="str">
        <f ca="1">B1</f>
        <v>Balikó Tamás</v>
      </c>
      <c r="B4" s="57"/>
      <c r="C4" s="60"/>
      <c r="D4" s="60"/>
      <c r="E4" s="60"/>
      <c r="F4" s="60"/>
      <c r="G4" s="60"/>
      <c r="H4" s="60"/>
      <c r="I4" s="60"/>
      <c r="J4" s="80"/>
      <c r="K4" s="83">
        <f>5*(COUNTIF(B4:J6,"5/0")+COUNTIF(B4:J6,"4/1")+COUNTIF(B4:J6,"3/2")+COUNTIF(B4:J6,"5/-"))+3*COUNTIF(B4:J6,"2/3")+2*COUNTIF(B4:J6,"1/4")+COUNTIF(B4:J6,"0/5")+0.01*L4+0.0001*(M4)</f>
        <v>0</v>
      </c>
      <c r="L4" s="86">
        <f>1*COUNTIF(B4:J6,"5/0")+1*COUNTIF(B4:J6,"4/1")+1*COUNTIF(B4:J6,"3/2")+1*COUNTIF(B4:J6,"5/-")+0*COUNTIF(B4:J6,"2/3")+0*COUNTIF(B4:J6,"1/4")+0*COUNTIF(B4:J6,"0/5")</f>
        <v>0</v>
      </c>
      <c r="M4" s="72">
        <f>5*COUNTIF(B4:J6,"5/0")+4*COUNTIF(B4:J6,"4/1")+3*COUNTIF(B4:J6,"3/2")+5*COUNTIF(B4:J6,"5/-")+2*COUNTIF(B4:J6,"2/3")+1*COUNTIF(B4:J6,"1/4")+0*COUNTIF(B4:J6,"0/5")</f>
        <v>0</v>
      </c>
      <c r="N4" s="75">
        <f>0*COUNTIF(B4:J6,"5/0")+1*COUNTIF(B4:J6,"4/1")+2*COUNTIF(B4:J6,"3/2")+3*COUNTIF(B4:J6,"2/3")+4*COUNTIF(B4:J6,"1/4")+5*COUNTIF(B4:J6,"0/5")+5*COUNTIF(B4:J6,"-/5")</f>
        <v>0</v>
      </c>
      <c r="O4" s="78">
        <f>RANK(K4,K$4:K$30)</f>
        <v>6</v>
      </c>
      <c r="P4" s="12"/>
    </row>
    <row r="5" spans="1:21" x14ac:dyDescent="0.25">
      <c r="A5" s="55"/>
      <c r="B5" s="58"/>
      <c r="C5" s="61"/>
      <c r="D5" s="61"/>
      <c r="E5" s="61"/>
      <c r="F5" s="61"/>
      <c r="G5" s="61"/>
      <c r="H5" s="61"/>
      <c r="I5" s="61"/>
      <c r="J5" s="81"/>
      <c r="K5" s="84"/>
      <c r="L5" s="87"/>
      <c r="M5" s="73"/>
      <c r="N5" s="76"/>
      <c r="O5" s="79"/>
      <c r="P5" s="5"/>
      <c r="T5" s="24"/>
      <c r="U5" s="24"/>
    </row>
    <row r="6" spans="1:21" x14ac:dyDescent="0.25">
      <c r="A6" s="56"/>
      <c r="B6" s="59"/>
      <c r="C6" s="62"/>
      <c r="D6" s="62"/>
      <c r="E6" s="62"/>
      <c r="F6" s="62"/>
      <c r="G6" s="62"/>
      <c r="H6" s="62"/>
      <c r="I6" s="62"/>
      <c r="J6" s="82"/>
      <c r="K6" s="85"/>
      <c r="L6" s="88"/>
      <c r="M6" s="74"/>
      <c r="N6" s="77"/>
      <c r="O6" s="36">
        <f>IFERROR(K4/SUM(M4:N6),0)</f>
        <v>0</v>
      </c>
      <c r="P6" s="13"/>
    </row>
    <row r="7" spans="1:21" x14ac:dyDescent="0.25">
      <c r="A7" s="54" t="str">
        <f ca="1">C1</f>
        <v>Bíró Zsolt</v>
      </c>
      <c r="B7" s="60"/>
      <c r="C7" s="57"/>
      <c r="D7" s="60"/>
      <c r="E7" s="60"/>
      <c r="F7" s="60" t="s">
        <v>38</v>
      </c>
      <c r="G7" s="60"/>
      <c r="H7" s="60"/>
      <c r="I7" s="60"/>
      <c r="J7" s="80"/>
      <c r="K7" s="83">
        <f t="shared" ref="K7" si="1">5*(COUNTIF(B7:J9,"5/0")+COUNTIF(B7:J9,"4/1")+COUNTIF(B7:J9,"3/2")+COUNTIF(B7:J9,"5/-"))+3*COUNTIF(B7:J9,"2/3")+2*COUNTIF(B7:J9,"1/4")+COUNTIF(B7:J9,"0/5")+0.01*L7+0.0001*(M7)</f>
        <v>1</v>
      </c>
      <c r="L7" s="86">
        <f>1*COUNTIF(B7:J9,"5/0")+1*COUNTIF(B7:J9,"4/1")+1*COUNTIF(B7:J9,"3/2")+1*COUNTIF(B7:J9,"5/-")+0*COUNTIF(B7:J9,"2/3")+0*COUNTIF(B7:J9,"1/4")+0*COUNTIF(B7:J9,"0/5")</f>
        <v>0</v>
      </c>
      <c r="M7" s="72">
        <f>5*COUNTIF(B7:J9,"5/0")+4*COUNTIF(B7:J9,"4/1")+3*COUNTIF(B7:J9,"3/2")+5*COUNTIF(B7:J9,"5/-")+2*COUNTIF(B7:J9,"2/3")+1*COUNTIF(B7:J9,"1/4")+0*COUNTIF(B7:J9,"0/5")</f>
        <v>0</v>
      </c>
      <c r="N7" s="75">
        <f>0*COUNTIF(B7:J9,"5/0")+1*COUNTIF(B7:J9,"4/1")+2*COUNTIF(B7:J9,"3/2")+3*COUNTIF(B7:J9,"2/3")+4*COUNTIF(B7:J9,"1/4")+5*COUNTIF(B7:J9,"0/5")+5*COUNTIF(B7:J9,"-/5")</f>
        <v>5</v>
      </c>
      <c r="O7" s="78">
        <f>RANK(K7,K$4:K$30)</f>
        <v>4</v>
      </c>
      <c r="P7" s="13"/>
      <c r="R7" s="6"/>
    </row>
    <row r="8" spans="1:21" x14ac:dyDescent="0.25">
      <c r="A8" s="55"/>
      <c r="B8" s="61"/>
      <c r="C8" s="58"/>
      <c r="D8" s="61"/>
      <c r="E8" s="61"/>
      <c r="F8" s="61"/>
      <c r="G8" s="61"/>
      <c r="H8" s="61"/>
      <c r="I8" s="61"/>
      <c r="J8" s="81"/>
      <c r="K8" s="84"/>
      <c r="L8" s="87"/>
      <c r="M8" s="73"/>
      <c r="N8" s="76"/>
      <c r="O8" s="79"/>
      <c r="P8" s="3"/>
      <c r="R8" s="6"/>
      <c r="T8" s="24"/>
      <c r="U8" s="24"/>
    </row>
    <row r="9" spans="1:21" x14ac:dyDescent="0.25">
      <c r="A9" s="56"/>
      <c r="B9" s="62"/>
      <c r="C9" s="59"/>
      <c r="D9" s="62"/>
      <c r="E9" s="62"/>
      <c r="F9" s="62"/>
      <c r="G9" s="62"/>
      <c r="H9" s="62"/>
      <c r="I9" s="62"/>
      <c r="J9" s="82"/>
      <c r="K9" s="85"/>
      <c r="L9" s="88"/>
      <c r="M9" s="74"/>
      <c r="N9" s="77"/>
      <c r="O9" s="36">
        <f>IFERROR(K7/SUM(M7:N9),0)</f>
        <v>0.2</v>
      </c>
      <c r="P9" s="13"/>
      <c r="R9" s="11"/>
    </row>
    <row r="10" spans="1:21" x14ac:dyDescent="0.25">
      <c r="A10" s="54" t="str">
        <f ca="1">D1</f>
        <v>Bodoky Lukács Márk</v>
      </c>
      <c r="B10" s="60"/>
      <c r="C10" s="60"/>
      <c r="D10" s="57"/>
      <c r="E10" s="60"/>
      <c r="F10" s="60" t="s">
        <v>38</v>
      </c>
      <c r="G10" s="60"/>
      <c r="H10" s="60" t="s">
        <v>29</v>
      </c>
      <c r="I10" s="60"/>
      <c r="J10" s="80"/>
      <c r="K10" s="83">
        <f t="shared" ref="K10" si="2">5*(COUNTIF(B10:J12,"5/0")+COUNTIF(B10:J12,"4/1")+COUNTIF(B10:J12,"3/2")+COUNTIF(B10:J12,"5/-"))+3*COUNTIF(B10:J12,"2/3")+2*COUNTIF(B10:J12,"1/4")+COUNTIF(B10:J12,"0/5")+0.01*L10+0.0001*(M10)</f>
        <v>6.0103</v>
      </c>
      <c r="L10" s="86">
        <f>1*COUNTIF(B10:J12,"5/0")+1*COUNTIF(B10:J12,"4/1")+1*COUNTIF(B10:J12,"3/2")+1*COUNTIF(B10:J12,"5/-")+0*COUNTIF(B10:J12,"2/3")+0*COUNTIF(B10:J12,"1/4")+0*COUNTIF(B10:J12,"0/5")</f>
        <v>1</v>
      </c>
      <c r="M10" s="72">
        <f>5*COUNTIF(B10:J12,"5/0")+4*COUNTIF(B10:J12,"4/1")+3*COUNTIF(B10:J12,"3/2")+5*COUNTIF(B10:J12,"5/-")+2*COUNTIF(B10:J12,"2/3")+1*COUNTIF(B10:J12,"1/4")+0*COUNTIF(B10:J12,"0/5")</f>
        <v>3</v>
      </c>
      <c r="N10" s="75">
        <f>0*COUNTIF(B10:J12,"5/0")+1*COUNTIF(B10:J12,"4/1")+2*COUNTIF(B10:J12,"3/2")+3*COUNTIF(B10:J12,"2/3")+4*COUNTIF(B10:J12,"1/4")+5*COUNTIF(B10:J12,"0/5")+5*COUNTIF(B10:J12,"-/5")</f>
        <v>7</v>
      </c>
      <c r="O10" s="78">
        <f>RANK(K10,K$4:K$30)</f>
        <v>2</v>
      </c>
      <c r="P10" s="13"/>
    </row>
    <row r="11" spans="1:21" x14ac:dyDescent="0.25">
      <c r="A11" s="55"/>
      <c r="B11" s="61"/>
      <c r="C11" s="61"/>
      <c r="D11" s="58"/>
      <c r="E11" s="61"/>
      <c r="F11" s="61"/>
      <c r="G11" s="61"/>
      <c r="H11" s="61"/>
      <c r="I11" s="61"/>
      <c r="J11" s="81"/>
      <c r="K11" s="84"/>
      <c r="L11" s="87"/>
      <c r="M11" s="73"/>
      <c r="N11" s="76"/>
      <c r="O11" s="79"/>
      <c r="P11" s="2"/>
      <c r="R11" s="9"/>
      <c r="S11" s="1"/>
    </row>
    <row r="12" spans="1:21" x14ac:dyDescent="0.25">
      <c r="A12" s="56"/>
      <c r="B12" s="62"/>
      <c r="C12" s="62"/>
      <c r="D12" s="59"/>
      <c r="E12" s="62"/>
      <c r="F12" s="62"/>
      <c r="G12" s="62"/>
      <c r="H12" s="62"/>
      <c r="I12" s="62"/>
      <c r="J12" s="82"/>
      <c r="K12" s="85"/>
      <c r="L12" s="88"/>
      <c r="M12" s="74"/>
      <c r="N12" s="77"/>
      <c r="O12" s="36">
        <f>IFERROR(K10/SUM(M10:N12),0)</f>
        <v>0.60102999999999995</v>
      </c>
      <c r="P12" s="13"/>
    </row>
    <row r="13" spans="1:21" x14ac:dyDescent="0.25">
      <c r="A13" s="54" t="str">
        <f ca="1">E1</f>
        <v>Makejev Miklós</v>
      </c>
      <c r="B13" s="60"/>
      <c r="C13" s="60"/>
      <c r="D13" s="60"/>
      <c r="E13" s="57"/>
      <c r="F13" s="60" t="s">
        <v>38</v>
      </c>
      <c r="G13" s="60"/>
      <c r="H13" s="60"/>
      <c r="I13" s="60"/>
      <c r="J13" s="80"/>
      <c r="K13" s="83">
        <f t="shared" ref="K13" si="3">5*(COUNTIF(B13:J15,"5/0")+COUNTIF(B13:J15,"4/1")+COUNTIF(B13:J15,"3/2")+COUNTIF(B13:J15,"5/-"))+3*COUNTIF(B13:J15,"2/3")+2*COUNTIF(B13:J15,"1/4")+COUNTIF(B13:J15,"0/5")+0.01*L13+0.0001*(M13)</f>
        <v>1</v>
      </c>
      <c r="L13" s="86">
        <f>1*COUNTIF(B13:J15,"5/0")+1*COUNTIF(B13:J15,"4/1")+1*COUNTIF(B13:J15,"3/2")+1*COUNTIF(B13:J15,"5/-")+0*COUNTIF(B13:J15,"2/3")+0*COUNTIF(B13:J15,"1/4")+0*COUNTIF(B13:J15,"0/5")</f>
        <v>0</v>
      </c>
      <c r="M13" s="72">
        <f>5*COUNTIF(B13:J15,"5/0")+4*COUNTIF(B13:J15,"4/1")+3*COUNTIF(B13:J15,"3/2")+5*COUNTIF(B13:J15,"5/-")+2*COUNTIF(B13:J15,"2/3")+1*COUNTIF(B13:J15,"1/4")+0*COUNTIF(B13:J15,"0/5")</f>
        <v>0</v>
      </c>
      <c r="N13" s="75">
        <f>0*COUNTIF(B13:J15,"5/0")+1*COUNTIF(B13:J15,"4/1")+2*COUNTIF(B13:J15,"3/2")+3*COUNTIF(B13:J15,"2/3")+4*COUNTIF(B13:J15,"1/4")+5*COUNTIF(B13:J15,"0/5")+5*COUNTIF(B13:J15,"-/5")</f>
        <v>5</v>
      </c>
      <c r="O13" s="78">
        <f>RANK(K13,K$4:K$30)</f>
        <v>4</v>
      </c>
      <c r="P13" s="13"/>
    </row>
    <row r="14" spans="1:21" x14ac:dyDescent="0.25">
      <c r="A14" s="55"/>
      <c r="B14" s="61"/>
      <c r="C14" s="61"/>
      <c r="D14" s="61"/>
      <c r="E14" s="58"/>
      <c r="F14" s="61"/>
      <c r="G14" s="61"/>
      <c r="H14" s="61"/>
      <c r="I14" s="61"/>
      <c r="J14" s="81"/>
      <c r="K14" s="84"/>
      <c r="L14" s="87"/>
      <c r="M14" s="73"/>
      <c r="N14" s="76"/>
      <c r="O14" s="79"/>
      <c r="P14" s="5"/>
      <c r="R14" s="9"/>
      <c r="T14" s="24"/>
      <c r="U14" s="24"/>
    </row>
    <row r="15" spans="1:21" x14ac:dyDescent="0.25">
      <c r="A15" s="56"/>
      <c r="B15" s="62"/>
      <c r="C15" s="62"/>
      <c r="D15" s="62"/>
      <c r="E15" s="59"/>
      <c r="F15" s="62"/>
      <c r="G15" s="62"/>
      <c r="H15" s="62"/>
      <c r="I15" s="62"/>
      <c r="J15" s="82"/>
      <c r="K15" s="85"/>
      <c r="L15" s="88"/>
      <c r="M15" s="74"/>
      <c r="N15" s="77"/>
      <c r="O15" s="36">
        <f>IFERROR(K13/SUM(M13:N15),0)</f>
        <v>0.2</v>
      </c>
      <c r="P15" s="13"/>
    </row>
    <row r="16" spans="1:21" x14ac:dyDescent="0.25">
      <c r="A16" s="54" t="str">
        <f ca="1">F1</f>
        <v>Nagy Róbert</v>
      </c>
      <c r="B16" s="60"/>
      <c r="C16" s="60" t="s">
        <v>37</v>
      </c>
      <c r="D16" s="60" t="s">
        <v>37</v>
      </c>
      <c r="E16" s="60" t="s">
        <v>37</v>
      </c>
      <c r="F16" s="57"/>
      <c r="G16" s="60"/>
      <c r="H16" s="60" t="s">
        <v>37</v>
      </c>
      <c r="I16" s="60"/>
      <c r="J16" s="80"/>
      <c r="K16" s="83">
        <f t="shared" ref="K16" si="4">5*(COUNTIF(B16:J18,"5/0")+COUNTIF(B16:J18,"4/1")+COUNTIF(B16:J18,"3/2")+COUNTIF(B16:J18,"5/-"))+3*COUNTIF(B16:J18,"2/3")+2*COUNTIF(B16:J18,"1/4")+COUNTIF(B16:J18,"0/5")+0.01*L16+0.0001*(M16)</f>
        <v>20.041999999999998</v>
      </c>
      <c r="L16" s="86">
        <f>1*COUNTIF(B16:J18,"5/0")+1*COUNTIF(B16:J18,"4/1")+1*COUNTIF(B16:J18,"3/2")+1*COUNTIF(B16:J18,"5/-")+0*COUNTIF(B16:J18,"2/3")+0*COUNTIF(B16:J18,"1/4")+0*COUNTIF(B16:J18,"0/5")</f>
        <v>4</v>
      </c>
      <c r="M16" s="72">
        <f>5*COUNTIF(B16:J18,"5/0")+4*COUNTIF(B16:J18,"4/1")+3*COUNTIF(B16:J18,"3/2")+5*COUNTIF(B16:J18,"5/-")+2*COUNTIF(B16:J18,"2/3")+1*COUNTIF(B16:J18,"1/4")+0*COUNTIF(B16:J18,"0/5")</f>
        <v>20</v>
      </c>
      <c r="N16" s="75">
        <f>0*COUNTIF(B16:J18,"5/0")+1*COUNTIF(B16:J18,"4/1")+2*COUNTIF(B16:J18,"3/2")+3*COUNTIF(B16:J18,"2/3")+4*COUNTIF(B16:J18,"1/4")+5*COUNTIF(B16:J18,"0/5")+5*COUNTIF(B16:J18,"-/5")</f>
        <v>0</v>
      </c>
      <c r="O16" s="78">
        <f>RANK(K16,K$4:K$30)</f>
        <v>1</v>
      </c>
      <c r="P16" s="13"/>
    </row>
    <row r="17" spans="1:20" x14ac:dyDescent="0.25">
      <c r="A17" s="55"/>
      <c r="B17" s="61"/>
      <c r="C17" s="61"/>
      <c r="D17" s="61"/>
      <c r="E17" s="61"/>
      <c r="F17" s="58"/>
      <c r="G17" s="61"/>
      <c r="H17" s="61"/>
      <c r="I17" s="61"/>
      <c r="J17" s="81"/>
      <c r="K17" s="84"/>
      <c r="L17" s="87"/>
      <c r="M17" s="73"/>
      <c r="N17" s="76"/>
      <c r="O17" s="79"/>
      <c r="P17" s="5"/>
    </row>
    <row r="18" spans="1:20" x14ac:dyDescent="0.25">
      <c r="A18" s="56"/>
      <c r="B18" s="62"/>
      <c r="C18" s="62"/>
      <c r="D18" s="62"/>
      <c r="E18" s="62"/>
      <c r="F18" s="59"/>
      <c r="G18" s="62"/>
      <c r="H18" s="62"/>
      <c r="I18" s="62"/>
      <c r="J18" s="82"/>
      <c r="K18" s="85"/>
      <c r="L18" s="88"/>
      <c r="M18" s="74"/>
      <c r="N18" s="77"/>
      <c r="O18" s="36">
        <f>IFERROR(K16/SUM(M16:N18),0)</f>
        <v>1.0021</v>
      </c>
      <c r="P18" s="13"/>
    </row>
    <row r="19" spans="1:20" x14ac:dyDescent="0.25">
      <c r="A19" s="54" t="str">
        <f ca="1">G1</f>
        <v>Sárközy Dezső</v>
      </c>
      <c r="B19" s="60"/>
      <c r="C19" s="60"/>
      <c r="D19" s="60"/>
      <c r="E19" s="60"/>
      <c r="F19" s="60"/>
      <c r="G19" s="57"/>
      <c r="H19" s="60"/>
      <c r="I19" s="60"/>
      <c r="J19" s="80"/>
      <c r="K19" s="83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6">
        <f>1*COUNTIF(B19:J21,"5/0")+1*COUNTIF(B19:J21,"4/1")+1*COUNTIF(B19:J21,"3/2")+1*COUNTIF(B19:J21,"5/-")+0*COUNTIF(B19:J21,"2/3")+0*COUNTIF(B19:J21,"1/4")+0*COUNTIF(B19:J21,"0/5")</f>
        <v>0</v>
      </c>
      <c r="M19" s="72">
        <f>5*COUNTIF(B19:J21,"5/0")+4*COUNTIF(B19:J21,"4/1")+3*COUNTIF(B19:J21,"3/2")+5*COUNTIF(B19:J21,"5/-")+2*COUNTIF(B19:J21,"2/3")+1*COUNTIF(B19:J21,"1/4")+0*COUNTIF(B19:J21,"0/5")</f>
        <v>0</v>
      </c>
      <c r="N19" s="75">
        <f>0*COUNTIF(B19:J21,"5/0")+1*COUNTIF(B19:J21,"4/1")+2*COUNTIF(B19:J21,"3/2")+3*COUNTIF(B19:J21,"2/3")+4*COUNTIF(B19:J21,"1/4")+5*COUNTIF(B19:J21,"0/5")+5*COUNTIF(B19:J21,"-/5")</f>
        <v>0</v>
      </c>
      <c r="O19" s="78">
        <f>RANK(K19,K$4:K$30)</f>
        <v>6</v>
      </c>
      <c r="P19" s="13"/>
      <c r="R19" s="6"/>
    </row>
    <row r="20" spans="1:20" x14ac:dyDescent="0.25">
      <c r="A20" s="55"/>
      <c r="B20" s="61"/>
      <c r="C20" s="61"/>
      <c r="D20" s="61"/>
      <c r="E20" s="61"/>
      <c r="F20" s="61"/>
      <c r="G20" s="58"/>
      <c r="H20" s="61"/>
      <c r="I20" s="61"/>
      <c r="J20" s="81"/>
      <c r="K20" s="84"/>
      <c r="L20" s="87"/>
      <c r="M20" s="73"/>
      <c r="N20" s="76"/>
      <c r="O20" s="79"/>
      <c r="P20" s="2"/>
      <c r="R20" s="6"/>
    </row>
    <row r="21" spans="1:20" x14ac:dyDescent="0.25">
      <c r="A21" s="56"/>
      <c r="B21" s="62"/>
      <c r="C21" s="62"/>
      <c r="D21" s="62"/>
      <c r="E21" s="62"/>
      <c r="F21" s="62"/>
      <c r="G21" s="59"/>
      <c r="H21" s="62"/>
      <c r="I21" s="62"/>
      <c r="J21" s="82"/>
      <c r="K21" s="85"/>
      <c r="L21" s="88"/>
      <c r="M21" s="74"/>
      <c r="N21" s="77"/>
      <c r="O21" s="36">
        <f>IFERROR(K19/SUM(M19:N21),0)</f>
        <v>0</v>
      </c>
      <c r="P21" s="13"/>
    </row>
    <row r="22" spans="1:20" x14ac:dyDescent="0.25">
      <c r="A22" s="54" t="str">
        <f ca="1">H1</f>
        <v>Veres Csaba</v>
      </c>
      <c r="B22" s="60"/>
      <c r="C22" s="60"/>
      <c r="D22" s="60" t="s">
        <v>30</v>
      </c>
      <c r="E22" s="60"/>
      <c r="F22" s="60" t="s">
        <v>38</v>
      </c>
      <c r="G22" s="60"/>
      <c r="H22" s="57"/>
      <c r="I22" s="60"/>
      <c r="J22" s="80"/>
      <c r="K22" s="83">
        <f t="shared" ref="K22" si="6">5*(COUNTIF(B22:J24,"5/0")+COUNTIF(B22:J24,"4/1")+COUNTIF(B22:J24,"3/2")+COUNTIF(B22:J24,"5/-"))+3*COUNTIF(B22:J24,"2/3")+2*COUNTIF(B22:J24,"1/4")+COUNTIF(B22:J24,"0/5")+0.01*L22+0.0001*(M22)</f>
        <v>4.0002000000000004</v>
      </c>
      <c r="L22" s="86">
        <f>1*COUNTIF(B22:J24,"5/0")+1*COUNTIF(B22:J24,"4/1")+1*COUNTIF(B22:J24,"3/2")+1*COUNTIF(B22:J24,"5/-")+0*COUNTIF(B22:J24,"2/3")+0*COUNTIF(B22:J24,"1/4")+0*COUNTIF(B22:J24,"0/5")</f>
        <v>0</v>
      </c>
      <c r="M22" s="72">
        <f>5*COUNTIF(B22:J24,"5/0")+4*COUNTIF(B22:J24,"4/1")+3*COUNTIF(B22:J24,"3/2")+5*COUNTIF(B22:J24,"5/-")+2*COUNTIF(B22:J24,"2/3")+1*COUNTIF(B22:J24,"1/4")+0*COUNTIF(B22:J24,"0/5")</f>
        <v>2</v>
      </c>
      <c r="N22" s="75">
        <f>0*COUNTIF(B22:J24,"5/0")+1*COUNTIF(B22:J24,"4/1")+2*COUNTIF(B22:J24,"3/2")+3*COUNTIF(B22:J24,"2/3")+4*COUNTIF(B22:J24,"1/4")+5*COUNTIF(B22:J24,"0/5")+5*COUNTIF(B22:J24,"-/5")</f>
        <v>8</v>
      </c>
      <c r="O22" s="78">
        <f>RANK(K22,K$4:K$30)</f>
        <v>3</v>
      </c>
      <c r="P22" s="13"/>
    </row>
    <row r="23" spans="1:20" x14ac:dyDescent="0.25">
      <c r="A23" s="55"/>
      <c r="B23" s="61"/>
      <c r="C23" s="61"/>
      <c r="D23" s="61"/>
      <c r="E23" s="61"/>
      <c r="F23" s="61"/>
      <c r="G23" s="61"/>
      <c r="H23" s="58"/>
      <c r="I23" s="61"/>
      <c r="J23" s="81"/>
      <c r="K23" s="84"/>
      <c r="L23" s="87"/>
      <c r="M23" s="73"/>
      <c r="N23" s="76"/>
      <c r="O23" s="79"/>
      <c r="P23" s="2"/>
      <c r="R23" s="10"/>
      <c r="T23" s="4"/>
    </row>
    <row r="24" spans="1:20" x14ac:dyDescent="0.25">
      <c r="A24" s="56"/>
      <c r="B24" s="62"/>
      <c r="C24" s="62"/>
      <c r="D24" s="62"/>
      <c r="E24" s="62"/>
      <c r="F24" s="62"/>
      <c r="G24" s="62"/>
      <c r="H24" s="59"/>
      <c r="I24" s="62"/>
      <c r="J24" s="82"/>
      <c r="K24" s="85"/>
      <c r="L24" s="88"/>
      <c r="M24" s="74"/>
      <c r="N24" s="77"/>
      <c r="O24" s="36">
        <f>IFERROR(K22/SUM(M22:N24),0)</f>
        <v>0.40002000000000004</v>
      </c>
      <c r="P24" s="13"/>
    </row>
    <row r="25" spans="1:20" hidden="1" x14ac:dyDescent="0.25">
      <c r="A25" s="54" t="e">
        <f ca="1">I1</f>
        <v>#N/A</v>
      </c>
      <c r="B25" s="60"/>
      <c r="C25" s="60"/>
      <c r="D25" s="60"/>
      <c r="E25" s="60"/>
      <c r="F25" s="60"/>
      <c r="G25" s="60"/>
      <c r="H25" s="60"/>
      <c r="I25" s="57"/>
      <c r="J25" s="80"/>
      <c r="K25" s="83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6">
        <f>1*COUNTIF(B25:J27,"5/0")+1*COUNTIF(B25:J27,"4/1")+1*COUNTIF(B25:J27,"3/2")+1*COUNTIF(B25:J27,"5/-")+0*COUNTIF(B25:J27,"2/3")+0*COUNTIF(B25:J27,"1/4")+0*COUNTIF(B25:J27,"0/5")</f>
        <v>0</v>
      </c>
      <c r="M25" s="72">
        <f>5*COUNTIF(B25:J27,"5/0")+4*COUNTIF(B25:J27,"4/1")+3*COUNTIF(B25:J27,"3/2")+5*COUNTIF(B25:J27,"5/-")+2*COUNTIF(B25:J27,"2/3")+1*COUNTIF(B25:J27,"1/4")+0*COUNTIF(B25:J27,"0/5")</f>
        <v>0</v>
      </c>
      <c r="N25" s="75">
        <f>0*COUNTIF(B25:J27,"5/0")+1*COUNTIF(B25:J27,"4/1")+2*COUNTIF(B25:J27,"3/2")+3*COUNTIF(B25:J27,"2/3")+4*COUNTIF(B25:J27,"1/4")+5*COUNTIF(B25:J27,"0/5")+5*COUNTIF(B25:J27,"-/5")</f>
        <v>0</v>
      </c>
      <c r="O25" s="78">
        <f>RANK(K25,K$4:K$30)</f>
        <v>6</v>
      </c>
      <c r="P25" s="13"/>
    </row>
    <row r="26" spans="1:20" hidden="1" x14ac:dyDescent="0.25">
      <c r="A26" s="55"/>
      <c r="B26" s="61"/>
      <c r="C26" s="61"/>
      <c r="D26" s="61"/>
      <c r="E26" s="61"/>
      <c r="F26" s="61"/>
      <c r="G26" s="61"/>
      <c r="H26" s="61"/>
      <c r="I26" s="58"/>
      <c r="J26" s="81"/>
      <c r="K26" s="84"/>
      <c r="L26" s="87"/>
      <c r="M26" s="73"/>
      <c r="N26" s="76"/>
      <c r="O26" s="79"/>
      <c r="P26" s="3"/>
    </row>
    <row r="27" spans="1:20" hidden="1" x14ac:dyDescent="0.25">
      <c r="A27" s="56"/>
      <c r="B27" s="62"/>
      <c r="C27" s="62"/>
      <c r="D27" s="62"/>
      <c r="E27" s="62"/>
      <c r="F27" s="62"/>
      <c r="G27" s="62"/>
      <c r="H27" s="62"/>
      <c r="I27" s="59"/>
      <c r="J27" s="82"/>
      <c r="K27" s="85"/>
      <c r="L27" s="88"/>
      <c r="M27" s="74"/>
      <c r="N27" s="77"/>
      <c r="O27" s="36">
        <f>IFERROR(K25/SUM(M25:N27),0)</f>
        <v>0</v>
      </c>
      <c r="P27" s="13"/>
    </row>
    <row r="28" spans="1:20" ht="15" hidden="1" customHeight="1" x14ac:dyDescent="0.25">
      <c r="A28" s="54" t="e">
        <f ca="1">J1</f>
        <v>#N/A</v>
      </c>
      <c r="B28" s="60"/>
      <c r="C28" s="60"/>
      <c r="D28" s="60"/>
      <c r="E28" s="60"/>
      <c r="F28" s="60"/>
      <c r="G28" s="60"/>
      <c r="H28" s="60"/>
      <c r="I28" s="60"/>
      <c r="J28" s="57"/>
      <c r="K28" s="83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6">
        <f>1*COUNTIF(B28:J30,"5/0")+1*COUNTIF(B28:J30,"4/1")+1*COUNTIF(B28:J30,"3/2")+1*COUNTIF(B28:J30,"5/-")+0*COUNTIF(B28:J30,"2/3")+0*COUNTIF(B28:J30,"1/4")+0*COUNTIF(B28:J30,"0/5")</f>
        <v>0</v>
      </c>
      <c r="M28" s="72">
        <f>5*COUNTIF(B28:J30,"5/0")+4*COUNTIF(B28:J30,"4/1")+3*COUNTIF(B28:J30,"3/2")+5*COUNTIF(B28:J30,"5/-")+2*COUNTIF(B28:J30,"2/3")+1*COUNTIF(B28:J30,"1/4")+0*COUNTIF(B28:J30,"0/5")</f>
        <v>0</v>
      </c>
      <c r="N28" s="75">
        <f>0*COUNTIF(B28:J30,"5/0")+1*COUNTIF(B28:J30,"4/1")+2*COUNTIF(B28:J30,"3/2")+3*COUNTIF(B28:J30,"2/3")+4*COUNTIF(B28:J30,"1/4")+5*COUNTIF(B28:J30,"0/5")+5*COUNTIF(B28:J30,"-/5")</f>
        <v>0</v>
      </c>
      <c r="O28" s="78">
        <f>RANK(K28,K$4:K$30)</f>
        <v>6</v>
      </c>
      <c r="P28" s="13"/>
    </row>
    <row r="29" spans="1:20" ht="15" hidden="1" customHeight="1" x14ac:dyDescent="0.25">
      <c r="A29" s="55"/>
      <c r="B29" s="61"/>
      <c r="C29" s="61"/>
      <c r="D29" s="61"/>
      <c r="E29" s="61"/>
      <c r="F29" s="61"/>
      <c r="G29" s="61"/>
      <c r="H29" s="61"/>
      <c r="I29" s="61"/>
      <c r="J29" s="58"/>
      <c r="K29" s="84"/>
      <c r="L29" s="87"/>
      <c r="M29" s="73"/>
      <c r="N29" s="76"/>
      <c r="O29" s="79"/>
      <c r="P29" s="3"/>
    </row>
    <row r="30" spans="1:20" ht="15" hidden="1" customHeight="1" x14ac:dyDescent="0.25">
      <c r="A30" s="56"/>
      <c r="B30" s="62"/>
      <c r="C30" s="62"/>
      <c r="D30" s="62"/>
      <c r="E30" s="62"/>
      <c r="F30" s="62"/>
      <c r="G30" s="62"/>
      <c r="H30" s="62"/>
      <c r="I30" s="62"/>
      <c r="J30" s="59"/>
      <c r="K30" s="85"/>
      <c r="L30" s="88"/>
      <c r="M30" s="74"/>
      <c r="N30" s="77"/>
      <c r="O30" s="36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65.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9_fős_liga</vt:lpstr>
      <vt:lpstr>10_fős_liga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2020-10-08T15:17:49Z</cp:lastPrinted>
  <dcterms:created xsi:type="dcterms:W3CDTF">2009-08-27T11:19:53Z</dcterms:created>
  <dcterms:modified xsi:type="dcterms:W3CDTF">2021-08-13T09:22:53Z</dcterms:modified>
</cp:coreProperties>
</file>